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workbookProtection workbookPassword="F660" lockStructure="1"/>
  <bookViews>
    <workbookView xWindow="-120" yWindow="-120" windowWidth="24240" windowHeight="13740" tabRatio="651"/>
  </bookViews>
  <sheets>
    <sheet name="Форма_2п" sheetId="1" r:id="rId1"/>
    <sheet name="Форма_3п" sheetId="4" state="hidden" r:id="rId2"/>
    <sheet name="пер2 СНГ" sheetId="5" state="hidden" r:id="rId3"/>
    <sheet name="Пер2СНГБеларусь" sheetId="6" state="hidden" r:id="rId4"/>
    <sheet name="пер2 вне СНГ" sheetId="7" state="hidden" r:id="rId5"/>
    <sheet name="Errors" sheetId="8" r:id="rId6"/>
    <sheet name="Шаблон" sheetId="11" state="hidden" r:id="rId7"/>
    <sheet name="Cond_2p" sheetId="2" state="hidden" r:id="rId8"/>
    <sheet name="Subjects" sheetId="3" state="hidden" r:id="rId9"/>
    <sheet name="Cond_3p" sheetId="9" state="hidden" r:id="rId10"/>
  </sheets>
  <definedNames>
    <definedName name="_xlnm._FilterDatabase" localSheetId="0" hidden="1">Форма_2п!$B$1:$G$4</definedName>
    <definedName name="Z_0F955BED_3AA5_4ED9_8747_25E63CDA70F7_.wvu.Cols" localSheetId="0" hidden="1">Форма_2п!$C:$K</definedName>
    <definedName name="Z_0F955BED_3AA5_4ED9_8747_25E63CDA70F7_.wvu.FilterData" localSheetId="0" hidden="1">Форма_2п!$B$1:$G$4</definedName>
    <definedName name="Z_0F955BED_3AA5_4ED9_8747_25E63CDA70F7_.wvu.PrintArea" localSheetId="7" hidden="1">Cond_2p!$1:$1048576</definedName>
    <definedName name="Z_0F955BED_3AA5_4ED9_8747_25E63CDA70F7_.wvu.PrintTitles" localSheetId="0" hidden="1">Форма_2п!$2:$4</definedName>
    <definedName name="Z_0F955BED_3AA5_4ED9_8747_25E63CDA70F7_.wvu.Rows" localSheetId="0" hidden="1">Форма_2п!#REF!,Форма_2п!#REF!</definedName>
    <definedName name="Z_1CCF9464_AEC0_4C0F_98A5_E7B17D04C7EE_.wvu.Cols" localSheetId="0" hidden="1">Форма_2п!$C:$K</definedName>
    <definedName name="Z_1CCF9464_AEC0_4C0F_98A5_E7B17D04C7EE_.wvu.FilterData" localSheetId="0" hidden="1">Форма_2п!$B$1:$G$4</definedName>
    <definedName name="Z_1CCF9464_AEC0_4C0F_98A5_E7B17D04C7EE_.wvu.PrintArea" localSheetId="7" hidden="1">Cond_2p!$1:$1048576</definedName>
    <definedName name="Z_1CCF9464_AEC0_4C0F_98A5_E7B17D04C7EE_.wvu.PrintTitles" localSheetId="0" hidden="1">Форма_2п!$2:$4</definedName>
    <definedName name="Z_2A0D3FC1_008C_421C_8185_69EEE9802E8F_.wvu.FilterData" localSheetId="0" hidden="1">Форма_2п!$B$1:$G$4</definedName>
    <definedName name="Z_4D3410BB_2371_487E_AAF7_AC8AFE6E56CA_.wvu.Cols" localSheetId="0" hidden="1">Форма_2п!$C:$K</definedName>
    <definedName name="Z_4D3410BB_2371_487E_AAF7_AC8AFE6E56CA_.wvu.FilterData" localSheetId="0" hidden="1">Форма_2п!$B$1:$G$4</definedName>
    <definedName name="Z_4D3410BB_2371_487E_AAF7_AC8AFE6E56CA_.wvu.PrintArea" localSheetId="7" hidden="1">Cond_2p!$1:$1048576</definedName>
    <definedName name="Z_4D3410BB_2371_487E_AAF7_AC8AFE6E56CA_.wvu.PrintTitles" localSheetId="0" hidden="1">Форма_2п!$2:$4</definedName>
    <definedName name="Z_77D4B8AA_2D12_454E_8920_2F102814BFC0_.wvu.PrintArea" localSheetId="1" hidden="1">Форма_3п!$A$1:$G$101</definedName>
    <definedName name="Z_A77FDE54_1C34_42D3_AB21_D5EA3CF0EB76_.wvu.FilterData" localSheetId="0" hidden="1">Форма_2п!$B$1:$G$4</definedName>
    <definedName name="Z_AC0A06EF_23F9_405C_A847_5A1F3FCA51B1_.wvu.FilterData" localSheetId="0" hidden="1">Форма_2п!$B$1:$G$4</definedName>
    <definedName name="Z_CA566A40_D8DF_4A83_8430_0418F2E4D7CA_.wvu.FilterData" localSheetId="0" hidden="1">Форма_2п!$B$1:$G$4</definedName>
    <definedName name="Z_F999748C_9832_11D8_83FB_00E04C392051_.wvu.Cols" localSheetId="0" hidden="1">Форма_2п!$C:$K</definedName>
    <definedName name="Z_F999748C_9832_11D8_83FB_00E04C392051_.wvu.FilterData" localSheetId="0" hidden="1">Форма_2п!$B$1:$G$4</definedName>
    <definedName name="Z_F999748C_9832_11D8_83FB_00E04C392051_.wvu.PrintArea" localSheetId="7" hidden="1">Cond_2p!$1:$1048576</definedName>
    <definedName name="Z_F999748C_9832_11D8_83FB_00E04C392051_.wvu.PrintTitles" localSheetId="0" hidden="1">Форма_2п!$2:$4</definedName>
    <definedName name="Z_F999748C_9832_11D8_83FB_00E04C392051_.wvu.Rows" localSheetId="0" hidden="1">Форма_2п!#REF!,Форма_2п!#REF!</definedName>
    <definedName name="_xlnm.Print_Titles" localSheetId="0">Форма_2п!$2:$4</definedName>
    <definedName name="_xlnm.Print_Area" localSheetId="7">Cond_2p!$1:$1048576</definedName>
    <definedName name="_xlnm.Print_Area" localSheetId="0">Форма_2п!$A$1:$Z$312</definedName>
  </definedNames>
  <calcPr calcId="144525"/>
  <customWorkbookViews>
    <customWorkbookView name="Сыпачева - Личное представление" guid="{4D3410BB-2371-487E-AAF7-AC8AFE6E56CA}" mergeInterval="0" personalView="1" maximized="1" windowWidth="796" windowHeight="438" activeSheetId="1"/>
    <customWorkbookView name="Кадочников - Личное представление" guid="{1CCF9464-AEC0-4C0F-98A5-E7B17D04C7EE}" mergeInterval="0" personalView="1" maximized="1" windowWidth="796" windowHeight="411" tabRatio="601" activeSheetId="1"/>
    <customWorkbookView name="Специалист - Личное представление" guid="{F999748C-9832-11D8-83FB-00E04C392051}" mergeInterval="0" personalView="1" maximized="1" windowWidth="796" windowHeight="435" activeSheetId="1"/>
    <customWorkbookView name="Тиунов - Личное представление" guid="{0F955BED-3AA5-4ED9-8747-25E63CDA70F7}" mergeInterval="0" personalView="1" maximized="1" windowWidth="1020" windowHeight="606" activeSheetId="1"/>
    <customWorkbookView name="Долонина - Личное представление" guid="{77D4B8AA-2D12-454E-8920-2F102814BFC0}" mergeInterval="0" personalView="1" maximized="1" windowWidth="796" windowHeight="411" tabRatio="599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37" i="1" l="1"/>
  <c r="Y37" i="1" s="1"/>
  <c r="X37" i="1"/>
  <c r="Z37" i="1"/>
  <c r="U18" i="1"/>
  <c r="V18" i="1"/>
  <c r="W18" i="1"/>
  <c r="X18" i="1"/>
  <c r="Y18" i="1"/>
  <c r="Z18" i="1"/>
  <c r="T36" i="1"/>
  <c r="T308" i="1" l="1"/>
  <c r="T294" i="1"/>
  <c r="T293" i="1"/>
  <c r="T292" i="1"/>
  <c r="T300" i="1"/>
  <c r="T299" i="1"/>
  <c r="T298" i="1"/>
  <c r="T297" i="1"/>
  <c r="T290" i="1"/>
  <c r="T276" i="1"/>
  <c r="T275" i="1"/>
  <c r="T261" i="1"/>
  <c r="T262" i="1"/>
  <c r="T268" i="1"/>
  <c r="T249" i="1"/>
  <c r="T255" i="1" s="1"/>
  <c r="T251" i="1"/>
  <c r="T185" i="1"/>
  <c r="T157" i="1"/>
  <c r="T158" i="1" s="1"/>
  <c r="T168" i="1"/>
  <c r="T163" i="1" s="1"/>
  <c r="T160" i="1" s="1"/>
  <c r="T161" i="1" s="1"/>
  <c r="T173" i="1"/>
  <c r="U145" i="1"/>
  <c r="V145" i="1"/>
  <c r="T145" i="1"/>
  <c r="T122" i="1"/>
  <c r="T106" i="1"/>
  <c r="T104" i="1"/>
  <c r="T102" i="1"/>
  <c r="T98" i="1"/>
  <c r="T92" i="1"/>
  <c r="T90" i="1"/>
  <c r="T86" i="1"/>
  <c r="T84" i="1"/>
  <c r="T82" i="1"/>
  <c r="T77" i="1"/>
  <c r="T78" i="1" s="1"/>
  <c r="T75" i="1"/>
  <c r="T72" i="1"/>
  <c r="T66" i="1"/>
  <c r="T62" i="1"/>
  <c r="T60" i="1"/>
  <c r="T59" i="1"/>
  <c r="T57" i="1"/>
  <c r="T42" i="1"/>
  <c r="T41" i="1"/>
  <c r="T40" i="1"/>
  <c r="T38" i="1"/>
  <c r="T34" i="1"/>
  <c r="T31" i="1"/>
  <c r="T27" i="1"/>
  <c r="T26" i="1"/>
  <c r="T312" i="1" l="1"/>
  <c r="T307" i="1"/>
  <c r="T306" i="1"/>
  <c r="T282" i="1"/>
  <c r="T281" i="1"/>
  <c r="T256" i="1"/>
  <c r="T257" i="1" s="1"/>
  <c r="T248" i="1"/>
  <c r="T247" i="1"/>
  <c r="T241" i="1"/>
  <c r="T237" i="1" s="1"/>
  <c r="T234" i="1" l="1"/>
  <c r="T213" i="1"/>
  <c r="U213" i="1"/>
  <c r="Z213" i="1"/>
  <c r="Y213" i="1"/>
  <c r="X213" i="1"/>
  <c r="W213" i="1"/>
  <c r="V213" i="1"/>
  <c r="Z207" i="1"/>
  <c r="Y207" i="1"/>
  <c r="X207" i="1"/>
  <c r="W207" i="1"/>
  <c r="V207" i="1"/>
  <c r="U207" i="1"/>
  <c r="T207" i="1"/>
  <c r="Z194" i="1"/>
  <c r="Y194" i="1"/>
  <c r="X194" i="1"/>
  <c r="W194" i="1"/>
  <c r="W188" i="1" s="1"/>
  <c r="W187" i="1" s="1"/>
  <c r="W234" i="1" s="1"/>
  <c r="V194" i="1"/>
  <c r="U194" i="1"/>
  <c r="Z190" i="1"/>
  <c r="Y190" i="1"/>
  <c r="Y188" i="1" s="1"/>
  <c r="Y187" i="1" s="1"/>
  <c r="Y234" i="1" s="1"/>
  <c r="X190" i="1"/>
  <c r="W190" i="1"/>
  <c r="V190" i="1"/>
  <c r="U190" i="1"/>
  <c r="U188" i="1" s="1"/>
  <c r="U187" i="1" s="1"/>
  <c r="Z188" i="1"/>
  <c r="Z187" i="1" s="1"/>
  <c r="V188" i="1"/>
  <c r="V187" i="1" s="1"/>
  <c r="V234" i="1" s="1"/>
  <c r="T188" i="1"/>
  <c r="S188" i="1"/>
  <c r="X187" i="1"/>
  <c r="T187" i="1"/>
  <c r="S187" i="1"/>
  <c r="S234" i="1" s="1"/>
  <c r="U234" i="1" l="1"/>
  <c r="S312" i="1"/>
  <c r="S308" i="1"/>
  <c r="S307" i="1"/>
  <c r="S306" i="1"/>
  <c r="S300" i="1"/>
  <c r="S299" i="1"/>
  <c r="S298" i="1"/>
  <c r="S297" i="1"/>
  <c r="S294" i="1"/>
  <c r="S293" i="1"/>
  <c r="S292" i="1"/>
  <c r="S290" i="1"/>
  <c r="S282" i="1"/>
  <c r="S281" i="1"/>
  <c r="S268" i="1"/>
  <c r="S262" i="1" s="1"/>
  <c r="S256" i="1"/>
  <c r="S257" i="1" s="1"/>
  <c r="S251" i="1"/>
  <c r="S249" i="1"/>
  <c r="S241" i="1"/>
  <c r="S237" i="1"/>
  <c r="S255" i="1" s="1"/>
  <c r="S185" i="1"/>
  <c r="S173" i="1"/>
  <c r="S168" i="1"/>
  <c r="S163" i="1"/>
  <c r="S160" i="1" s="1"/>
  <c r="S145" i="1"/>
  <c r="S122" i="1"/>
  <c r="S106" i="1"/>
  <c r="S104" i="1"/>
  <c r="S102" i="1"/>
  <c r="S100" i="1"/>
  <c r="S98" i="1"/>
  <c r="S92" i="1"/>
  <c r="S90" i="1"/>
  <c r="S86" i="1"/>
  <c r="S84" i="1"/>
  <c r="S82" i="1"/>
  <c r="S77" i="1"/>
  <c r="S78" i="1" s="1"/>
  <c r="S75" i="1"/>
  <c r="S72" i="1"/>
  <c r="S66" i="1"/>
  <c r="S62" i="1"/>
  <c r="S60" i="1"/>
  <c r="S59" i="1"/>
  <c r="S57" i="1"/>
  <c r="S52" i="1"/>
  <c r="S26" i="1"/>
  <c r="S27" i="1" s="1"/>
  <c r="S31" i="1"/>
  <c r="S34" i="1"/>
  <c r="S36" i="1"/>
  <c r="S38" i="1"/>
  <c r="S40" i="1"/>
  <c r="S42" i="1"/>
  <c r="S276" i="1" l="1"/>
  <c r="S275" i="1"/>
  <c r="S261" i="1"/>
  <c r="S248" i="1"/>
  <c r="S247" i="1"/>
  <c r="S161" i="1"/>
  <c r="S157" i="1"/>
  <c r="S158" i="1" s="1"/>
  <c r="V306" i="1"/>
  <c r="S11" i="1" l="1"/>
  <c r="R234" i="1" l="1"/>
  <c r="R207" i="1"/>
  <c r="R194" i="1"/>
  <c r="R190" i="1"/>
  <c r="R307" i="1"/>
  <c r="R308" i="1"/>
  <c r="R312" i="1"/>
  <c r="R301" i="1"/>
  <c r="R281" i="1"/>
  <c r="R282" i="1"/>
  <c r="R276" i="1"/>
  <c r="R275" i="1"/>
  <c r="R261" i="1"/>
  <c r="R249" i="1"/>
  <c r="R237" i="1"/>
  <c r="R145" i="1"/>
  <c r="U100" i="1" l="1"/>
  <c r="V100" i="1"/>
  <c r="Y100" i="1"/>
  <c r="Q102" i="1"/>
  <c r="R102" i="1"/>
  <c r="U102" i="1"/>
  <c r="V102" i="1"/>
  <c r="Y102" i="1"/>
  <c r="Z102" i="1"/>
  <c r="Q106" i="1"/>
  <c r="R106" i="1"/>
  <c r="U106" i="1"/>
  <c r="V106" i="1"/>
  <c r="W106" i="1"/>
  <c r="X106" i="1"/>
  <c r="Y106" i="1"/>
  <c r="Q104" i="1"/>
  <c r="R104" i="1"/>
  <c r="U104" i="1"/>
  <c r="V104" i="1"/>
  <c r="W104" i="1"/>
  <c r="X104" i="1"/>
  <c r="Y104" i="1"/>
  <c r="Z104" i="1"/>
  <c r="Q100" i="1"/>
  <c r="R100" i="1"/>
  <c r="Q98" i="1"/>
  <c r="R98" i="1"/>
  <c r="U98" i="1"/>
  <c r="V98" i="1"/>
  <c r="W98" i="1"/>
  <c r="X98" i="1"/>
  <c r="Y98" i="1"/>
  <c r="Q92" i="1"/>
  <c r="R92" i="1"/>
  <c r="U92" i="1"/>
  <c r="V92" i="1"/>
  <c r="Y92" i="1"/>
  <c r="Q90" i="1"/>
  <c r="R90" i="1"/>
  <c r="U90" i="1"/>
  <c r="V90" i="1"/>
  <c r="Y90" i="1"/>
  <c r="Z90" i="1"/>
  <c r="Q82" i="1"/>
  <c r="R82" i="1"/>
  <c r="U82" i="1"/>
  <c r="V82" i="1"/>
  <c r="W82" i="1"/>
  <c r="X82" i="1"/>
  <c r="Y82" i="1"/>
  <c r="Z82" i="1"/>
  <c r="Q84" i="1"/>
  <c r="R84" i="1"/>
  <c r="U84" i="1"/>
  <c r="V84" i="1"/>
  <c r="W84" i="1"/>
  <c r="X84" i="1"/>
  <c r="Q86" i="1"/>
  <c r="R86" i="1"/>
  <c r="U86" i="1"/>
  <c r="V86" i="1"/>
  <c r="W86" i="1"/>
  <c r="X86" i="1"/>
  <c r="Y86" i="1"/>
  <c r="Z86" i="1"/>
  <c r="R77" i="1"/>
  <c r="Q77" i="1"/>
  <c r="U77" i="1"/>
  <c r="V77" i="1"/>
  <c r="X77" i="1"/>
  <c r="V72" i="1"/>
  <c r="U72" i="1"/>
  <c r="W72" i="1"/>
  <c r="X72" i="1"/>
  <c r="Y72" i="1"/>
  <c r="Q72" i="1"/>
  <c r="R72" i="1"/>
  <c r="Z72" i="1"/>
  <c r="Q26" i="1"/>
  <c r="R26" i="1"/>
  <c r="U26" i="1"/>
  <c r="V26" i="1"/>
  <c r="W26" i="1"/>
  <c r="X26" i="1"/>
  <c r="Y26" i="1"/>
  <c r="Z26" i="1"/>
  <c r="Q19" i="1"/>
  <c r="R19" i="1"/>
  <c r="S19" i="1"/>
  <c r="U19" i="1"/>
  <c r="V19" i="1"/>
  <c r="W19" i="1"/>
  <c r="X19" i="1"/>
  <c r="Y19" i="1"/>
  <c r="Z19" i="1"/>
  <c r="U78" i="1" l="1"/>
  <c r="R78" i="1"/>
  <c r="V78" i="1"/>
  <c r="U7" i="1"/>
  <c r="T7" i="1"/>
  <c r="V7" i="1"/>
  <c r="W7" i="1"/>
  <c r="X7" i="1"/>
  <c r="Y7" i="1"/>
  <c r="Q7" i="1"/>
  <c r="V168" i="1" l="1"/>
  <c r="V163" i="1" s="1"/>
  <c r="V251" i="1" l="1"/>
  <c r="X251" i="1"/>
  <c r="U122" i="1"/>
  <c r="X65" i="1"/>
  <c r="Z65" i="1" s="1"/>
  <c r="W65" i="1"/>
  <c r="Y65" i="1" s="1"/>
  <c r="P11" i="1" l="1"/>
  <c r="Q11" i="1"/>
  <c r="O11" i="1"/>
  <c r="Q60" i="1"/>
  <c r="P60" i="1"/>
  <c r="P52" i="1"/>
  <c r="Q52" i="1"/>
  <c r="P301" i="1"/>
  <c r="Q301" i="1"/>
  <c r="Q299" i="1"/>
  <c r="P299" i="1"/>
  <c r="O299" i="1"/>
  <c r="Q298" i="1"/>
  <c r="Q297" i="1"/>
  <c r="P297" i="1"/>
  <c r="O297" i="1"/>
  <c r="Q294" i="1"/>
  <c r="P294" i="1"/>
  <c r="O294" i="1"/>
  <c r="Q290" i="1"/>
  <c r="P290" i="1"/>
  <c r="O290" i="1"/>
  <c r="P173" i="1"/>
  <c r="Q173" i="1"/>
  <c r="O173" i="1"/>
  <c r="P77" i="1"/>
  <c r="Q78" i="1" s="1"/>
  <c r="O77" i="1"/>
  <c r="O251" i="1" s="1"/>
  <c r="O249" i="1" s="1"/>
  <c r="P90" i="1"/>
  <c r="O256" i="1"/>
  <c r="O241" i="1"/>
  <c r="O237" i="1" s="1"/>
  <c r="O248" i="1" s="1"/>
  <c r="P234" i="1"/>
  <c r="Q234" i="1"/>
  <c r="O234" i="1"/>
  <c r="Q207" i="1"/>
  <c r="P190" i="1"/>
  <c r="P251" i="1" l="1"/>
  <c r="O255" i="1"/>
  <c r="P36" i="1"/>
  <c r="Q36" i="1"/>
  <c r="P38" i="1"/>
  <c r="Q38" i="1"/>
  <c r="P40" i="1"/>
  <c r="Q40" i="1"/>
  <c r="O26" i="1"/>
  <c r="Q194" i="1" l="1"/>
  <c r="Q190" i="1"/>
  <c r="Z297" i="1" l="1"/>
  <c r="Y297" i="1"/>
  <c r="X297" i="1"/>
  <c r="W297" i="1"/>
  <c r="V297" i="1"/>
  <c r="U297" i="1"/>
  <c r="Z294" i="1"/>
  <c r="Y294" i="1"/>
  <c r="X294" i="1"/>
  <c r="W294" i="1"/>
  <c r="V294" i="1"/>
  <c r="U294" i="1"/>
  <c r="Q268" i="1" l="1"/>
  <c r="Q262" i="1" s="1"/>
  <c r="U241" i="1"/>
  <c r="V241" i="1"/>
  <c r="W241" i="1"/>
  <c r="X241" i="1"/>
  <c r="X237" i="1" s="1"/>
  <c r="Y241" i="1"/>
  <c r="Z241" i="1"/>
  <c r="Q241" i="1"/>
  <c r="Q237" i="1" s="1"/>
  <c r="Q168" i="1"/>
  <c r="Q163" i="1" s="1"/>
  <c r="W145" i="1"/>
  <c r="X145" i="1"/>
  <c r="Y145" i="1"/>
  <c r="Z145" i="1"/>
  <c r="Q145" i="1"/>
  <c r="Q122" i="1"/>
  <c r="Z106" i="1"/>
  <c r="Q251" i="1"/>
  <c r="Q249" i="1" s="1"/>
  <c r="Q248" i="1" l="1"/>
  <c r="Q261" i="1"/>
  <c r="Q276" i="1"/>
  <c r="Q275" i="1"/>
  <c r="O7" i="1" l="1"/>
  <c r="O19" i="1"/>
  <c r="O31" i="1"/>
  <c r="O34" i="1"/>
  <c r="O36" i="1"/>
  <c r="O38" i="1"/>
  <c r="O40" i="1"/>
  <c r="O42" i="1"/>
  <c r="O57" i="1"/>
  <c r="O59" i="1"/>
  <c r="O60" i="1"/>
  <c r="O62" i="1"/>
  <c r="O66" i="1"/>
  <c r="O72" i="1"/>
  <c r="O75" i="1"/>
  <c r="O82" i="1"/>
  <c r="O84" i="1"/>
  <c r="O86" i="1"/>
  <c r="O90" i="1"/>
  <c r="O92" i="1"/>
  <c r="O98" i="1"/>
  <c r="O100" i="1"/>
  <c r="O102" i="1"/>
  <c r="O104" i="1"/>
  <c r="O106" i="1"/>
  <c r="O122" i="1"/>
  <c r="O145" i="1"/>
  <c r="O168" i="1"/>
  <c r="O190" i="1"/>
  <c r="O194" i="1"/>
  <c r="O207" i="1"/>
  <c r="O268" i="1"/>
  <c r="O262" i="1" s="1"/>
  <c r="O281" i="1"/>
  <c r="O292" i="1"/>
  <c r="O293" i="1"/>
  <c r="O298" i="1"/>
  <c r="O300" i="1"/>
  <c r="O301" i="1"/>
  <c r="O307" i="1"/>
  <c r="O308" i="1"/>
  <c r="O312" i="1"/>
  <c r="V312" i="1"/>
  <c r="P7" i="1"/>
  <c r="P19" i="1"/>
  <c r="P26" i="1"/>
  <c r="P31" i="1"/>
  <c r="P34" i="1"/>
  <c r="P42" i="1"/>
  <c r="P57" i="1"/>
  <c r="P59" i="1"/>
  <c r="P62" i="1"/>
  <c r="P66" i="1"/>
  <c r="P72" i="1"/>
  <c r="P75" i="1"/>
  <c r="P82" i="1"/>
  <c r="P84" i="1"/>
  <c r="P86" i="1"/>
  <c r="P92" i="1"/>
  <c r="P98" i="1"/>
  <c r="P100" i="1"/>
  <c r="P102" i="1"/>
  <c r="P104" i="1"/>
  <c r="P106" i="1"/>
  <c r="P122" i="1"/>
  <c r="P145" i="1"/>
  <c r="P168" i="1"/>
  <c r="P194" i="1"/>
  <c r="P207" i="1"/>
  <c r="P241" i="1"/>
  <c r="P237" i="1" s="1"/>
  <c r="P249" i="1"/>
  <c r="P256" i="1"/>
  <c r="P268" i="1"/>
  <c r="P262" i="1" s="1"/>
  <c r="P281" i="1"/>
  <c r="P292" i="1"/>
  <c r="P293" i="1"/>
  <c r="P298" i="1"/>
  <c r="P300" i="1"/>
  <c r="P306" i="1"/>
  <c r="P308" i="1"/>
  <c r="P312" i="1"/>
  <c r="P27" i="1" l="1"/>
  <c r="P307" i="1"/>
  <c r="O163" i="1"/>
  <c r="O160" i="1" s="1"/>
  <c r="O157" i="1" s="1"/>
  <c r="O158" i="1" s="1"/>
  <c r="P163" i="1"/>
  <c r="P160" i="1" s="1"/>
  <c r="P247" i="1"/>
  <c r="P248" i="1"/>
  <c r="Q247" i="1"/>
  <c r="O282" i="1"/>
  <c r="P257" i="1"/>
  <c r="P255" i="1"/>
  <c r="P282" i="1"/>
  <c r="O261" i="1"/>
  <c r="O276" i="1"/>
  <c r="O275" i="1"/>
  <c r="P78" i="1"/>
  <c r="P275" i="1"/>
  <c r="P261" i="1"/>
  <c r="P276" i="1"/>
  <c r="Y31" i="1"/>
  <c r="Q42" i="1"/>
  <c r="Q300" i="1"/>
  <c r="U300" i="1"/>
  <c r="V300" i="1"/>
  <c r="W300" i="1"/>
  <c r="X300" i="1"/>
  <c r="Y300" i="1"/>
  <c r="Z300" i="1"/>
  <c r="V157" i="1"/>
  <c r="W157" i="1" s="1"/>
  <c r="Q160" i="1"/>
  <c r="Q157" i="1" s="1"/>
  <c r="P157" i="1" l="1"/>
  <c r="P161" i="1"/>
  <c r="Z62" i="1"/>
  <c r="Y62" i="1"/>
  <c r="X62" i="1"/>
  <c r="W62" i="1"/>
  <c r="V62" i="1"/>
  <c r="U62" i="1"/>
  <c r="Q62" i="1"/>
  <c r="Z60" i="1"/>
  <c r="Y60" i="1"/>
  <c r="X60" i="1"/>
  <c r="W60" i="1"/>
  <c r="V60" i="1"/>
  <c r="U60" i="1"/>
  <c r="Z59" i="1"/>
  <c r="Y59" i="1"/>
  <c r="X59" i="1"/>
  <c r="W59" i="1"/>
  <c r="V59" i="1"/>
  <c r="U59" i="1"/>
  <c r="Q59" i="1"/>
  <c r="Z57" i="1"/>
  <c r="Y57" i="1"/>
  <c r="X57" i="1"/>
  <c r="W57" i="1"/>
  <c r="V57" i="1"/>
  <c r="U57" i="1"/>
  <c r="Q57" i="1"/>
  <c r="P158" i="1" l="1"/>
  <c r="Q31" i="1"/>
  <c r="V41" i="1" l="1"/>
  <c r="V39" i="1"/>
  <c r="U41" i="1"/>
  <c r="U39" i="1"/>
  <c r="Q308" i="1"/>
  <c r="V308" i="1"/>
  <c r="X308" i="1"/>
  <c r="Y308" i="1"/>
  <c r="Z308" i="1"/>
  <c r="U281" i="1"/>
  <c r="V281" i="1"/>
  <c r="W281" i="1"/>
  <c r="X281" i="1"/>
  <c r="Y281" i="1"/>
  <c r="Z281" i="1"/>
  <c r="Q281" i="1"/>
  <c r="X41" i="1" l="1"/>
  <c r="V42" i="1"/>
  <c r="V38" i="1"/>
  <c r="V36" i="1"/>
  <c r="V40" i="1"/>
  <c r="X39" i="1"/>
  <c r="U42" i="1"/>
  <c r="W41" i="1"/>
  <c r="U38" i="1"/>
  <c r="U36" i="1"/>
  <c r="U40" i="1"/>
  <c r="W39" i="1"/>
  <c r="Z39" i="1" l="1"/>
  <c r="Z40" i="1" s="1"/>
  <c r="X40" i="1"/>
  <c r="Z41" i="1"/>
  <c r="Z42" i="1" s="1"/>
  <c r="X42" i="1"/>
  <c r="X36" i="1"/>
  <c r="X38" i="1"/>
  <c r="W42" i="1"/>
  <c r="W40" i="1"/>
  <c r="W36" i="1"/>
  <c r="W38" i="1"/>
  <c r="Q312" i="1"/>
  <c r="Z36" i="1" l="1"/>
  <c r="Z38" i="1"/>
  <c r="W122" i="1"/>
  <c r="X122" i="1"/>
  <c r="Y122" i="1"/>
  <c r="Z122" i="1"/>
  <c r="V122" i="1"/>
  <c r="V75" i="1" l="1"/>
  <c r="U75" i="1"/>
  <c r="V66" i="1"/>
  <c r="U66" i="1"/>
  <c r="V34" i="1"/>
  <c r="U34" i="1"/>
  <c r="V31" i="1"/>
  <c r="U31" i="1"/>
  <c r="V27" i="1"/>
  <c r="U27" i="1"/>
  <c r="Q293" i="1" l="1"/>
  <c r="Q292" i="1"/>
  <c r="Q256" i="1"/>
  <c r="Q158" i="1"/>
  <c r="Q75" i="1"/>
  <c r="Q66" i="1"/>
  <c r="Q34" i="1"/>
  <c r="Q27" i="1"/>
  <c r="Q255" i="1" l="1"/>
  <c r="Q282" i="1"/>
  <c r="N282" i="1" l="1"/>
  <c r="U282" i="1" l="1"/>
  <c r="U237" i="1"/>
  <c r="U248" i="1" s="1"/>
  <c r="N173" i="1" l="1"/>
  <c r="N297" i="1" l="1"/>
  <c r="N294" i="1"/>
  <c r="N228" i="1" l="1"/>
  <c r="N200" i="1"/>
  <c r="N168" i="1"/>
  <c r="N163" i="1" s="1"/>
  <c r="N160" i="1" s="1"/>
  <c r="O161" i="1" s="1"/>
  <c r="N301" i="1" l="1"/>
  <c r="Q161" i="1"/>
  <c r="Q257" i="1" l="1"/>
  <c r="M7" i="1" l="1"/>
  <c r="U247" i="1" l="1"/>
  <c r="V237" i="1"/>
  <c r="W237" i="1"/>
  <c r="W248" i="1" s="1"/>
  <c r="X248" i="1"/>
  <c r="V249" i="1"/>
  <c r="X249" i="1"/>
  <c r="U256" i="1"/>
  <c r="U257" i="1" s="1"/>
  <c r="V256" i="1"/>
  <c r="V257" i="1" s="1"/>
  <c r="W256" i="1"/>
  <c r="X256" i="1"/>
  <c r="U299" i="1"/>
  <c r="V299" i="1"/>
  <c r="W299" i="1"/>
  <c r="X299" i="1"/>
  <c r="Y299" i="1"/>
  <c r="Z299" i="1"/>
  <c r="U298" i="1"/>
  <c r="V298" i="1"/>
  <c r="W298" i="1"/>
  <c r="X298" i="1"/>
  <c r="Y298" i="1"/>
  <c r="Z298" i="1"/>
  <c r="V248" i="1" l="1"/>
  <c r="X247" i="1"/>
  <c r="X255" i="1"/>
  <c r="X282" i="1"/>
  <c r="V247" i="1"/>
  <c r="V282" i="1"/>
  <c r="W282" i="1"/>
  <c r="W257" i="1"/>
  <c r="X257" i="1"/>
  <c r="W247" i="1" l="1"/>
  <c r="V255" i="1"/>
  <c r="M106" i="1" l="1"/>
  <c r="N106" i="1"/>
  <c r="M104" i="1"/>
  <c r="N104" i="1"/>
  <c r="M102" i="1"/>
  <c r="N102" i="1"/>
  <c r="M100" i="1"/>
  <c r="N100" i="1"/>
  <c r="M98" i="1"/>
  <c r="N98" i="1"/>
  <c r="M92" i="1" l="1"/>
  <c r="N92" i="1"/>
  <c r="M90" i="1"/>
  <c r="M86" i="1"/>
  <c r="N86" i="1"/>
  <c r="M82" i="1"/>
  <c r="M84" i="1"/>
  <c r="N90" i="1"/>
  <c r="N84" i="1" l="1"/>
  <c r="N82" i="1"/>
  <c r="M77" i="1"/>
  <c r="N77" i="1"/>
  <c r="O78" i="1" s="1"/>
  <c r="Y39" i="1" l="1"/>
  <c r="Y40" i="1" s="1"/>
  <c r="Y41" i="1"/>
  <c r="Y42" i="1" s="1"/>
  <c r="Y38" i="1" l="1"/>
  <c r="Y36" i="1"/>
  <c r="M261" i="1"/>
  <c r="M237" i="1" l="1"/>
  <c r="M247" i="1" s="1"/>
  <c r="N218" i="1"/>
  <c r="N213" i="1" s="1"/>
  <c r="M213" i="1"/>
  <c r="M207" i="1"/>
  <c r="N207" i="1"/>
  <c r="M194" i="1"/>
  <c r="M190" i="1"/>
  <c r="N194" i="1"/>
  <c r="N190" i="1"/>
  <c r="N145" i="1"/>
  <c r="N26" i="1"/>
  <c r="O27" i="1" s="1"/>
  <c r="N31" i="1"/>
  <c r="N34" i="1"/>
  <c r="N38" i="1"/>
  <c r="N40" i="1"/>
  <c r="N42" i="1"/>
  <c r="N7" i="1"/>
  <c r="Z7" i="1"/>
  <c r="M19" i="1"/>
  <c r="N19" i="1"/>
  <c r="Y27" i="1"/>
  <c r="Z27" i="1"/>
  <c r="M27" i="1"/>
  <c r="L31" i="1"/>
  <c r="M31" i="1"/>
  <c r="W31" i="1"/>
  <c r="X31" i="1"/>
  <c r="Z31" i="1"/>
  <c r="Z34" i="1"/>
  <c r="L34" i="1"/>
  <c r="M34" i="1"/>
  <c r="W34" i="1"/>
  <c r="X34" i="1"/>
  <c r="Y34" i="1"/>
  <c r="L38" i="1"/>
  <c r="M38" i="1"/>
  <c r="L40" i="1"/>
  <c r="M40" i="1"/>
  <c r="L42" i="1"/>
  <c r="M42" i="1"/>
  <c r="L57" i="1"/>
  <c r="M57" i="1"/>
  <c r="N57" i="1"/>
  <c r="M59" i="1"/>
  <c r="N59" i="1"/>
  <c r="L60" i="1"/>
  <c r="M60" i="1"/>
  <c r="N60" i="1"/>
  <c r="L62" i="1"/>
  <c r="M62" i="1"/>
  <c r="N62" i="1"/>
  <c r="L66" i="1"/>
  <c r="M66" i="1"/>
  <c r="N66" i="1"/>
  <c r="W66" i="1"/>
  <c r="X66" i="1"/>
  <c r="Y66" i="1"/>
  <c r="Z66" i="1"/>
  <c r="L72" i="1"/>
  <c r="M72" i="1"/>
  <c r="N72" i="1"/>
  <c r="L75" i="1"/>
  <c r="M75" i="1"/>
  <c r="N75" i="1"/>
  <c r="W75" i="1"/>
  <c r="X75" i="1"/>
  <c r="Y75" i="1"/>
  <c r="Z75" i="1"/>
  <c r="L78" i="1"/>
  <c r="M78" i="1"/>
  <c r="N78" i="1"/>
  <c r="M122" i="1"/>
  <c r="N122" i="1"/>
  <c r="L145" i="1"/>
  <c r="M145" i="1"/>
  <c r="L158" i="1"/>
  <c r="M158" i="1"/>
  <c r="N158" i="1"/>
  <c r="L161" i="1"/>
  <c r="M161" i="1"/>
  <c r="N161" i="1"/>
  <c r="N185" i="1"/>
  <c r="P185" i="1" s="1"/>
  <c r="N237" i="1"/>
  <c r="O247" i="1" s="1"/>
  <c r="Y237" i="1"/>
  <c r="Y248" i="1" s="1"/>
  <c r="Z237" i="1"/>
  <c r="Z248" i="1" s="1"/>
  <c r="L247" i="1"/>
  <c r="N249" i="1"/>
  <c r="N256" i="1"/>
  <c r="O257" i="1" s="1"/>
  <c r="Y256" i="1"/>
  <c r="Y257" i="1" s="1"/>
  <c r="Z256" i="1"/>
  <c r="Z257" i="1" s="1"/>
  <c r="L257" i="1"/>
  <c r="M257" i="1"/>
  <c r="N268" i="1"/>
  <c r="U268" i="1"/>
  <c r="V268" i="1"/>
  <c r="V262" i="1" s="1"/>
  <c r="W268" i="1"/>
  <c r="W262" i="1" s="1"/>
  <c r="X268" i="1"/>
  <c r="X262" i="1" s="1"/>
  <c r="Y268" i="1"/>
  <c r="Z268" i="1"/>
  <c r="Z262" i="1" s="1"/>
  <c r="L292" i="1"/>
  <c r="M292" i="1"/>
  <c r="N292" i="1"/>
  <c r="U292" i="1"/>
  <c r="V292" i="1"/>
  <c r="W292" i="1"/>
  <c r="X292" i="1"/>
  <c r="Y292" i="1"/>
  <c r="Z292" i="1"/>
  <c r="L293" i="1"/>
  <c r="M293" i="1"/>
  <c r="N293" i="1"/>
  <c r="U293" i="1"/>
  <c r="V293" i="1"/>
  <c r="W293" i="1"/>
  <c r="X293" i="1"/>
  <c r="Y293" i="1"/>
  <c r="Z293" i="1"/>
  <c r="L294" i="1"/>
  <c r="M294" i="1"/>
  <c r="L297" i="1"/>
  <c r="M297" i="1"/>
  <c r="L298" i="1"/>
  <c r="M298" i="1"/>
  <c r="N298" i="1"/>
  <c r="L299" i="1"/>
  <c r="M299" i="1"/>
  <c r="N299" i="1"/>
  <c r="N306" i="1"/>
  <c r="L307" i="1"/>
  <c r="M307" i="1"/>
  <c r="L312" i="1"/>
  <c r="M312" i="1"/>
  <c r="N312" i="1"/>
  <c r="U312" i="1"/>
  <c r="W312" i="1"/>
  <c r="X312" i="1"/>
  <c r="Y312" i="1"/>
  <c r="Z312" i="1"/>
  <c r="Q185" i="1" l="1"/>
  <c r="U185" i="1" s="1"/>
  <c r="V185" i="1"/>
  <c r="W185" i="1" s="1"/>
  <c r="X185" i="1" s="1"/>
  <c r="Y185" i="1" s="1"/>
  <c r="Z185" i="1" s="1"/>
  <c r="Y262" i="1"/>
  <c r="Y275" i="1" s="1"/>
  <c r="U262" i="1"/>
  <c r="U275" i="1" s="1"/>
  <c r="N257" i="1"/>
  <c r="Y247" i="1"/>
  <c r="Y282" i="1"/>
  <c r="Z247" i="1"/>
  <c r="Z282" i="1"/>
  <c r="N188" i="1"/>
  <c r="N187" i="1" s="1"/>
  <c r="N234" i="1" s="1"/>
  <c r="N307" i="1"/>
  <c r="M188" i="1"/>
  <c r="M187" i="1" s="1"/>
  <c r="X27" i="1"/>
  <c r="M248" i="1"/>
  <c r="W261" i="1"/>
  <c r="W276" i="1"/>
  <c r="W275" i="1"/>
  <c r="N275" i="1"/>
  <c r="N261" i="1"/>
  <c r="N276" i="1"/>
  <c r="N247" i="1"/>
  <c r="N248" i="1"/>
  <c r="N255" i="1"/>
  <c r="X275" i="1"/>
  <c r="X261" i="1"/>
  <c r="X276" i="1"/>
  <c r="Z275" i="1"/>
  <c r="Z261" i="1"/>
  <c r="Z276" i="1"/>
  <c r="V275" i="1"/>
  <c r="V261" i="1"/>
  <c r="V276" i="1"/>
  <c r="N27" i="1"/>
  <c r="W27" i="1"/>
  <c r="Y276" i="1" l="1"/>
  <c r="Y261" i="1"/>
  <c r="U261" i="1"/>
  <c r="U276" i="1"/>
  <c r="Q306" i="1"/>
  <c r="U306" i="1" s="1"/>
  <c r="Q307" i="1" l="1"/>
  <c r="U307" i="1" l="1"/>
  <c r="V307" i="1" l="1"/>
  <c r="W306" i="1"/>
  <c r="U308" i="1"/>
  <c r="X306" i="1" l="1"/>
  <c r="W307" i="1"/>
  <c r="Y306" i="1" l="1"/>
  <c r="X307" i="1"/>
  <c r="Y307" i="1" l="1"/>
  <c r="Z306" i="1"/>
  <c r="Z307" i="1" s="1"/>
  <c r="Z98" i="1"/>
  <c r="V161" i="1" l="1"/>
  <c r="Y161" i="1" l="1"/>
  <c r="U161" i="1"/>
  <c r="W161" i="1"/>
  <c r="X161" i="1"/>
  <c r="Z161" i="1" l="1"/>
  <c r="U173" i="1"/>
  <c r="U168" i="1" l="1"/>
  <c r="U163" i="1" s="1"/>
  <c r="U157" i="1" s="1"/>
  <c r="U158" i="1" s="1"/>
  <c r="V173" i="1"/>
  <c r="W158" i="1"/>
  <c r="X157" i="1"/>
  <c r="X175" i="1" s="1"/>
  <c r="W175" i="1" l="1"/>
  <c r="W173" i="1" s="1"/>
  <c r="V158" i="1"/>
  <c r="X168" i="1"/>
  <c r="X163" i="1" s="1"/>
  <c r="X173" i="1"/>
  <c r="Y157" i="1"/>
  <c r="Y175" i="1" s="1"/>
  <c r="X180" i="1"/>
  <c r="X158" i="1"/>
  <c r="W168" i="1" l="1"/>
  <c r="W163" i="1" s="1"/>
  <c r="Y168" i="1"/>
  <c r="Y163" i="1" s="1"/>
  <c r="Y173" i="1"/>
  <c r="Y158" i="1"/>
  <c r="Y180" i="1"/>
  <c r="Z157" i="1"/>
  <c r="Z180" i="1" s="1"/>
  <c r="Z158" i="1" l="1"/>
  <c r="Z175" i="1"/>
  <c r="Z168" i="1" l="1"/>
  <c r="Z163" i="1" s="1"/>
  <c r="Z173" i="1"/>
  <c r="U251" i="1" l="1"/>
  <c r="U249" i="1" s="1"/>
  <c r="U255" i="1" s="1"/>
  <c r="T19" i="1"/>
  <c r="T11" i="1"/>
  <c r="X78" i="1"/>
  <c r="W78" i="1"/>
  <c r="W90" i="1"/>
  <c r="X90" i="1"/>
  <c r="W308" i="1"/>
  <c r="Y78" i="1"/>
  <c r="Z92" i="1"/>
  <c r="W100" i="1"/>
  <c r="W99" i="1"/>
  <c r="X100" i="1"/>
  <c r="Z78" i="1"/>
  <c r="W102" i="1"/>
  <c r="W101" i="1"/>
  <c r="X102" i="1"/>
  <c r="Y84" i="1"/>
  <c r="Z84" i="1"/>
  <c r="Y83" i="1"/>
  <c r="Y77" i="1"/>
  <c r="Y251" i="1"/>
  <c r="Y249" i="1"/>
  <c r="Y255" i="1"/>
  <c r="Z251" i="1"/>
  <c r="Z249" i="1"/>
  <c r="Z255" i="1"/>
  <c r="Z91" i="1"/>
  <c r="Z77" i="1"/>
  <c r="Z99" i="1"/>
  <c r="Z100" i="1"/>
  <c r="W92" i="1"/>
  <c r="W91" i="1"/>
  <c r="X92" i="1"/>
  <c r="W255" i="1"/>
  <c r="W89" i="1"/>
  <c r="W77" i="1"/>
  <c r="W251" i="1"/>
  <c r="W249" i="1"/>
</calcChain>
</file>

<file path=xl/sharedStrings.xml><?xml version="1.0" encoding="utf-8"?>
<sst xmlns="http://schemas.openxmlformats.org/spreadsheetml/2006/main" count="3237" uniqueCount="959">
  <si>
    <t xml:space="preserve">развития субъекта Российской Федерации на 2003 год по разделу </t>
  </si>
  <si>
    <t>Всего расходов</t>
  </si>
  <si>
    <t>Прибыль прибыльных организаций</t>
  </si>
  <si>
    <t>Налоги на прибыль, доходы</t>
  </si>
  <si>
    <t>налог на прибыль организаций</t>
  </si>
  <si>
    <t>Налоги и взносы на социальные нужды</t>
  </si>
  <si>
    <t>Налоги на товары (работы, услуги), реализуемые на территории Российской Федерации</t>
  </si>
  <si>
    <t xml:space="preserve">налог на добавленную стоимость </t>
  </si>
  <si>
    <t xml:space="preserve">акцизы 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</si>
  <si>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</si>
  <si>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</si>
  <si>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</si>
  <si>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Итого доходов</t>
  </si>
  <si>
    <t>Сальдо взаимоотношений с федеральным уровнем власти</t>
  </si>
  <si>
    <t>Расходы за чет средств, остающихся в распоряжении организаций</t>
  </si>
  <si>
    <t>Индекс-дефлятор объема платных услуг</t>
  </si>
  <si>
    <t xml:space="preserve">     2.8. Строительство </t>
  </si>
  <si>
    <t>на инвестиции</t>
  </si>
  <si>
    <t>средств бюджета субъекта Федерации</t>
  </si>
  <si>
    <t>Общегосударственные вопросы</t>
  </si>
  <si>
    <t>фундаментальные исследования</t>
  </si>
  <si>
    <t>обслуживание государственного и муниципального долга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</si>
  <si>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</si>
  <si>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</si>
  <si>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</si>
  <si>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</si>
  <si>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</si>
  <si>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Социально-культурные мероприятия</t>
  </si>
  <si>
    <r>
      <t xml:space="preserve">число умерших на 1000 </t>
    </r>
    <r>
      <rPr>
        <sz val="7"/>
        <color indexed="8"/>
        <rFont val="Tahoma"/>
        <family val="2"/>
        <charset val="204"/>
      </rPr>
      <t xml:space="preserve">человек </t>
    </r>
    <r>
      <rPr>
        <sz val="7"/>
        <color indexed="8"/>
        <rFont val="Tahoma"/>
        <family val="2"/>
      </rPr>
      <t>населения</t>
    </r>
  </si>
  <si>
    <r>
      <t xml:space="preserve">Коэффициент естественного прироста </t>
    </r>
    <r>
      <rPr>
        <sz val="8"/>
        <color indexed="8"/>
        <rFont val="Tahoma"/>
        <family val="2"/>
        <charset val="204"/>
      </rPr>
      <t>населения</t>
    </r>
  </si>
  <si>
    <r>
      <t xml:space="preserve">Валовой региональный продукт </t>
    </r>
    <r>
      <rPr>
        <sz val="8"/>
        <color indexed="8"/>
        <rFont val="Tahoma"/>
        <family val="2"/>
        <charset val="204"/>
      </rPr>
      <t>(в основных ценах соответствующих лет</t>
    </r>
    <r>
      <rPr>
        <sz val="8"/>
        <color indexed="8"/>
        <rFont val="Tahoma"/>
        <family val="2"/>
      </rPr>
      <t>) - всего</t>
    </r>
  </si>
  <si>
    <r>
      <t xml:space="preserve">% к предыдущему году в </t>
    </r>
    <r>
      <rPr>
        <sz val="7"/>
        <color indexed="8"/>
        <rFont val="Tahoma"/>
        <family val="2"/>
        <charset val="204"/>
      </rPr>
      <t xml:space="preserve">постоянных </t>
    </r>
    <r>
      <rPr>
        <b/>
        <sz val="7"/>
        <color indexed="8"/>
        <rFont val="Tahoma"/>
        <family val="2"/>
        <charset val="204"/>
      </rPr>
      <t>основных</t>
    </r>
    <r>
      <rPr>
        <sz val="7"/>
        <color indexed="8"/>
        <rFont val="Tahoma"/>
        <family val="2"/>
      </rPr>
      <t xml:space="preserve"> ценах</t>
    </r>
  </si>
  <si>
    <t>Объем отгруженных товаров собственного производства, выполненных работ и услуг собственными силами - 38.9: Производство машин и оборудования (без производства оружия и боеприпасов)</t>
  </si>
  <si>
    <t>Индекс производства -  38.9: Производство машин и оборудования (без производства оружия и боеприпасов)</t>
  </si>
  <si>
    <t>Продукция сельского хозяйства  в хозяйствах всех категорий</t>
  </si>
  <si>
    <t>Густота автомобильных дорог общего пользования с твердым покрытием</t>
  </si>
  <si>
    <r>
      <t xml:space="preserve">Объем </t>
    </r>
    <r>
      <rPr>
        <sz val="8"/>
        <color indexed="8"/>
        <rFont val="Tahoma"/>
        <family val="2"/>
        <charset val="204"/>
      </rPr>
      <t xml:space="preserve"> услуг связи - всего</t>
    </r>
  </si>
  <si>
    <r>
      <t>почтовая</t>
    </r>
    <r>
      <rPr>
        <sz val="8"/>
        <color indexed="8"/>
        <rFont val="Tahoma"/>
        <family val="2"/>
        <charset val="204"/>
      </rPr>
      <t xml:space="preserve"> связь</t>
    </r>
  </si>
  <si>
    <r>
      <t xml:space="preserve"> междугородная</t>
    </r>
    <r>
      <rPr>
        <sz val="8"/>
        <color indexed="8"/>
        <rFont val="Tahoma"/>
        <family val="2"/>
        <charset val="204"/>
      </rPr>
      <t>, внутризоновая и международная телнфонная связь</t>
    </r>
  </si>
  <si>
    <r>
      <t xml:space="preserve"> </t>
    </r>
    <r>
      <rPr>
        <b/>
        <sz val="8"/>
        <color indexed="8"/>
        <rFont val="Tahoma"/>
        <family val="2"/>
        <charset val="204"/>
      </rPr>
      <t>местная</t>
    </r>
    <r>
      <rPr>
        <sz val="8"/>
        <color indexed="8"/>
        <rFont val="Tahoma"/>
        <family val="2"/>
        <charset val="204"/>
      </rPr>
      <t xml:space="preserve"> телефонная связь</t>
    </r>
  </si>
  <si>
    <r>
      <t>документальная</t>
    </r>
    <r>
      <rPr>
        <sz val="8"/>
        <color indexed="8"/>
        <rFont val="Tahoma"/>
        <family val="2"/>
        <charset val="204"/>
      </rPr>
      <t xml:space="preserve"> электросвязь</t>
    </r>
  </si>
  <si>
    <r>
      <t>подвижная</t>
    </r>
    <r>
      <rPr>
        <sz val="8"/>
        <color indexed="8"/>
        <rFont val="Tahoma"/>
        <family val="2"/>
        <charset val="204"/>
      </rPr>
      <t xml:space="preserve"> связь</t>
    </r>
  </si>
  <si>
    <r>
      <t>Плотност</t>
    </r>
    <r>
      <rPr>
        <sz val="8"/>
        <color indexed="8"/>
        <rFont val="Tahoma"/>
        <family val="2"/>
        <charset val="204"/>
      </rPr>
      <t>ь телефонных аппаратов фиксированной электросвязи на 100 человек населения</t>
    </r>
  </si>
  <si>
    <r>
      <t>Количество</t>
    </r>
    <r>
      <rPr>
        <sz val="8"/>
        <color indexed="8"/>
        <rFont val="Tahoma"/>
        <family val="2"/>
        <charset val="204"/>
      </rPr>
      <t xml:space="preserve"> абонентов, подключенных к сетям подвижной связи</t>
    </r>
  </si>
  <si>
    <r>
      <t>Количество</t>
    </r>
    <r>
      <rPr>
        <sz val="8"/>
        <color indexed="8"/>
        <rFont val="Tahoma"/>
        <family val="2"/>
        <charset val="204"/>
      </rPr>
      <t xml:space="preserve"> почтовых ящиков на 10000 человек</t>
    </r>
  </si>
  <si>
    <r>
      <t xml:space="preserve"> Наличие</t>
    </r>
    <r>
      <rPr>
        <sz val="8"/>
        <color indexed="8"/>
        <rFont val="Tahoma"/>
        <family val="2"/>
        <charset val="204"/>
      </rPr>
      <t xml:space="preserve"> персональных компьютеров</t>
    </r>
  </si>
  <si>
    <r>
      <t xml:space="preserve">Количество </t>
    </r>
    <r>
      <rPr>
        <sz val="8"/>
        <color indexed="8"/>
        <rFont val="Tahoma"/>
        <family val="2"/>
        <charset val="204"/>
      </rPr>
      <t>компьютеров на 100 человек населения</t>
    </r>
  </si>
  <si>
    <r>
      <t xml:space="preserve">Количество </t>
    </r>
    <r>
      <rPr>
        <sz val="8"/>
        <color indexed="8"/>
        <rFont val="Tahoma"/>
        <family val="2"/>
        <charset val="204"/>
      </rPr>
      <t>пользователей Интернет на 100 человек населения</t>
    </r>
  </si>
  <si>
    <t>Валовой сбор сахарной свеклы (фабричной)</t>
  </si>
  <si>
    <t>Валовой сбор масличных культур – всего</t>
  </si>
  <si>
    <t>Производство скота и птицы на убой (в живом весе)</t>
  </si>
  <si>
    <t>Добыча газа горючего природного (естественного)</t>
  </si>
  <si>
    <t>Hапитки винные (виноградные и плодовые) с содержанием спирта до 20% объемных включительно</t>
  </si>
  <si>
    <t>Производство блоков и камней мелких стеновых (без блоков из ячеистого бетона)</t>
  </si>
  <si>
    <t>Индекс потребительских цен за период с начала года (на конец периода)</t>
  </si>
  <si>
    <t>Экспорт товаров</t>
  </si>
  <si>
    <t>Импорт товаров</t>
  </si>
  <si>
    <r>
      <t xml:space="preserve">Страны </t>
    </r>
    <r>
      <rPr>
        <b/>
        <sz val="8"/>
        <color indexed="8"/>
        <rFont val="Tahoma"/>
        <family val="2"/>
        <charset val="204"/>
      </rPr>
      <t>дальнего зарубежья</t>
    </r>
  </si>
  <si>
    <t>Объем инвестиций в основной капитал, финансируемых за счет собственных средств организаций</t>
  </si>
  <si>
    <t>Создание новой стоимости за год</t>
  </si>
  <si>
    <t>Ликвидация основных фондов по полной учетной стоимости за год</t>
  </si>
  <si>
    <r>
      <t>Справочно:</t>
    </r>
    <r>
      <rPr>
        <sz val="8"/>
        <color indexed="8"/>
        <rFont val="Tahoma"/>
        <family val="2"/>
      </rPr>
      <t xml:space="preserve"> сальдо прибылей и убытков</t>
    </r>
  </si>
  <si>
    <t xml:space="preserve">Средний размер назначенных месячных пенсий пенсионеров, состоящих на учете в системе Пенсионного фонда РФ, руб. </t>
  </si>
  <si>
    <t>Трудоспособные лица в трудоспособном возрасте, не занятые трудовой деятельностью и учебой</t>
  </si>
  <si>
    <t xml:space="preserve"> мест на 10 тыс. населения</t>
  </si>
  <si>
    <t>мест на 1 000 детей в возрасте 1-6 лет</t>
  </si>
  <si>
    <t>Общая площадь жилых помещений, приходящаяся в среднем на 1 жителя  (на конец года)</t>
  </si>
  <si>
    <t xml:space="preserve">Фактический уровень платежей населения за жилое помещение  и коммунальные услуги </t>
  </si>
  <si>
    <t>Численность пенсионеров, состоящих на учете в системе Пенсионного фонда РФ</t>
  </si>
  <si>
    <t>Сброс загрязненных сточных вод в поверхностные водные объекты (данные Росводресурсов)</t>
  </si>
  <si>
    <t>Индексы цен на услуги в сфере внутреннего туризма</t>
  </si>
  <si>
    <t>культура, кинематография и средства массовой информации</t>
  </si>
  <si>
    <t>здравоохранение и спорт</t>
  </si>
  <si>
    <t>другие вопросы в области социальной политики</t>
  </si>
  <si>
    <t>Превышение доходов над расходами (+), или расходов на доходами (-)</t>
  </si>
  <si>
    <t>Прочие налоговые доходы</t>
  </si>
  <si>
    <t>Численность трудовых ресурсов</t>
  </si>
  <si>
    <t>Численность безработных, рассчитанная по методологии МОТ</t>
  </si>
  <si>
    <t xml:space="preserve">млн.руб. </t>
  </si>
  <si>
    <t>ИЗ СТРАН СНГ:</t>
  </si>
  <si>
    <t>Реальные располагаемые денежные доходы населения</t>
  </si>
  <si>
    <t>покупка товаров и оплата услуг</t>
  </si>
  <si>
    <t>обязательные платежи и разнообразные взносы</t>
  </si>
  <si>
    <t>Превышение доходов над расходами (+), или расходов над доходами (-)</t>
  </si>
  <si>
    <t>руб.</t>
  </si>
  <si>
    <t>Численность населения с денежными доходами ниже прожиточного минимума в % ко всему населению</t>
  </si>
  <si>
    <t>Оборот общественного питания</t>
  </si>
  <si>
    <t xml:space="preserve">Объем платных услуг населению </t>
  </si>
  <si>
    <t>Численность учащихся в учреждениях:</t>
  </si>
  <si>
    <t>общеобразовательных</t>
  </si>
  <si>
    <t>начального профессионального образования</t>
  </si>
  <si>
    <t>среднего профессионального образования</t>
  </si>
  <si>
    <t>высшего профессионального образования</t>
  </si>
  <si>
    <t>Обеспеченность:</t>
  </si>
  <si>
    <t xml:space="preserve"> коек на 10 тыс. населения</t>
  </si>
  <si>
    <t>2003 год отчет</t>
  </si>
  <si>
    <t xml:space="preserve">Объем произведенной промышленной продукции (услуг) организациями государственного сектора экономики в действующих ценах </t>
  </si>
  <si>
    <t xml:space="preserve">индекс промышленного производства </t>
  </si>
  <si>
    <t>в % к  пред. году</t>
  </si>
  <si>
    <t xml:space="preserve"> %</t>
  </si>
  <si>
    <t xml:space="preserve">2. </t>
  </si>
  <si>
    <t>Производство продукции сельского хозяйства сельскохозяйственными организациями государственного сектора</t>
  </si>
  <si>
    <t>в действующих ценах</t>
  </si>
  <si>
    <t>индекс производства сельскохозяйственной продукции</t>
  </si>
  <si>
    <t xml:space="preserve">доля государственного сектора в общем объеме производства продукции сельского хозяйства сельскохозяйственными организациями </t>
  </si>
  <si>
    <t xml:space="preserve">3. </t>
  </si>
  <si>
    <t>Инвестиции в основной капитал организаций государственного сектора за счет всех источников финансирования, всего в ценах соответствующих лет</t>
  </si>
  <si>
    <t xml:space="preserve">в сопоставимых ценах </t>
  </si>
  <si>
    <t>доля государственного сектора в общем объеме инвестиций в основной капитал</t>
  </si>
  <si>
    <t xml:space="preserve">4. </t>
  </si>
  <si>
    <t>Среднесписочная численность работников (без внешних совместителей)  организаций госсектора экономики</t>
  </si>
  <si>
    <t>тыс. чел.</t>
  </si>
  <si>
    <t>доля численности работников организаций госсектора  в общей численности работников в целом по экономике</t>
  </si>
  <si>
    <t xml:space="preserve">5. </t>
  </si>
  <si>
    <t>Фонд начисленной заработной платы всех работников организаций госсектора</t>
  </si>
  <si>
    <t>млн. руб.</t>
  </si>
  <si>
    <t>Объем платных услуг населению, оказываемых организациями госсектора (с учетом НДС и налога с продаж), всего</t>
  </si>
  <si>
    <t>из них: по основным видам платных услуг населению:</t>
  </si>
  <si>
    <t>бытовые услуги</t>
  </si>
  <si>
    <t>транспортные услуги</t>
  </si>
  <si>
    <t>услуги связи</t>
  </si>
  <si>
    <t>жилищные услуги</t>
  </si>
  <si>
    <t>коммунальные услуги</t>
  </si>
  <si>
    <t>услуги учреждений культуры</t>
  </si>
  <si>
    <t>услуги в системе образования</t>
  </si>
  <si>
    <t>медицинские услуги</t>
  </si>
  <si>
    <t>Забайкальский край</t>
  </si>
  <si>
    <t>Камчатский край</t>
  </si>
  <si>
    <t xml:space="preserve">Объем отгруженных товаров собственного производства, выполненных работ и услуг собственными силами - Подраздел DF: Производство кокса, нефтепродуктов </t>
  </si>
  <si>
    <t xml:space="preserve">Индекс производства -  Подраздел DF: Производство кокса, нефтепродуктов </t>
  </si>
  <si>
    <t>туристские услуги</t>
  </si>
  <si>
    <t>услуги физической культуры и спорта</t>
  </si>
  <si>
    <t>- млн. рублей</t>
  </si>
  <si>
    <r>
      <t>в % к  пред. году</t>
    </r>
    <r>
      <rPr>
        <sz val="12"/>
        <rFont val="Times New Roman"/>
        <family val="1"/>
      </rPr>
      <t xml:space="preserve"> </t>
    </r>
  </si>
  <si>
    <t>санаторно-оздоровительные услуги</t>
  </si>
  <si>
    <t>услуги гостиниц и аналогичных средств размещения</t>
  </si>
  <si>
    <t>прочие виды платных услуг</t>
  </si>
  <si>
    <t>доля госсектора в общем объеме платных услуг населению</t>
  </si>
  <si>
    <t>по основным видам платных услуг населению, указанным выше</t>
  </si>
  <si>
    <t>Структура и использование государственной собственности</t>
  </si>
  <si>
    <t xml:space="preserve">7. </t>
  </si>
  <si>
    <t>Ожидаемая продолжительность жизни при рождении</t>
  </si>
  <si>
    <t>число лет</t>
  </si>
  <si>
    <t>Уровень безработицы (по методологии МОТ)</t>
  </si>
  <si>
    <t>Уровень зарегистрированной безработицы</t>
  </si>
  <si>
    <t>Реальный размер назначенных пенсий</t>
  </si>
  <si>
    <t>Число зарегистрированных преступлений</t>
  </si>
  <si>
    <t>Индекс физического объема</t>
  </si>
  <si>
    <t>Индекс-дефлятор</t>
  </si>
  <si>
    <t>2.5. Сельское хозяйство</t>
  </si>
  <si>
    <t>2.6. Транспорт и связь</t>
  </si>
  <si>
    <t xml:space="preserve">2.7. Производство важнейших видов продукции в натуральном выражении </t>
  </si>
  <si>
    <t>2.8. Строительство</t>
  </si>
  <si>
    <t xml:space="preserve">     2.5. Сельское хозяйство</t>
  </si>
  <si>
    <t xml:space="preserve">     2.6. Транспорт и связь</t>
  </si>
  <si>
    <t xml:space="preserve">     2.7. Производство важнейших видов продукции в натуральном выражении </t>
  </si>
  <si>
    <t xml:space="preserve">     2.4. Рыболовство и рыбоводство</t>
  </si>
  <si>
    <t>Объем отгруженных товаров собственного производства, выполненных работ и услуг собственными силами - РАЗДЕЛ B: Рыболовство (05.01)</t>
  </si>
  <si>
    <t>Индекс производства -  РАЗДЕЛ B: Рыболовство (05.01)</t>
  </si>
  <si>
    <t>Объем отгруженных товаров собственного производства, выполненных работ и услуг собственными силами - РАЗДЕЛ B: Рыбоводство (05.02)</t>
  </si>
  <si>
    <t>Индекс производства -  РАЗДЕЛ B: Рыбоводство (05.02)</t>
  </si>
  <si>
    <t>2.4. Рыболовство и рыбоводство и предоставление услуг в этих областях</t>
  </si>
  <si>
    <t>Напитки слабоалкогольные с содержанием этилового спирта не более 9%</t>
  </si>
  <si>
    <t>Электроэнергия</t>
  </si>
  <si>
    <t>Агинский Бурятский автономный округ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</si>
  <si>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</si>
  <si>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</si>
  <si>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</si>
  <si>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</si>
  <si>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</si>
  <si>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</si>
  <si>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</si>
  <si>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</si>
  <si>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</si>
  <si>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</si>
  <si>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</si>
  <si>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</si>
  <si>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</si>
  <si>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</si>
  <si>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</si>
  <si>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</si>
  <si>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02</t>
  </si>
  <si>
    <t>04</t>
  </si>
  <si>
    <t>30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</si>
  <si>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</si>
  <si>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</si>
  <si>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</si>
  <si>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</si>
  <si>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</si>
  <si>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</si>
  <si>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</si>
  <si>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</si>
  <si>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</si>
  <si>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</si>
  <si>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</si>
  <si>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</si>
  <si>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</si>
  <si>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</si>
  <si>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</si>
  <si>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</si>
  <si>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</si>
  <si>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</si>
  <si>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</si>
  <si>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</si>
  <si>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</si>
  <si>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</si>
  <si>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Приморский край</t>
  </si>
  <si>
    <t>Псковская область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</si>
  <si>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</si>
  <si>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</si>
  <si>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</si>
  <si>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</si>
  <si>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</si>
  <si>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</si>
  <si>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</si>
  <si>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</si>
  <si>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</si>
  <si>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</si>
  <si>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</si>
  <si>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</si>
  <si>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</si>
  <si>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</si>
  <si>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</si>
  <si>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</si>
  <si>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</si>
  <si>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</si>
  <si>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</si>
  <si>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</si>
  <si>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</si>
  <si>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</si>
  <si>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</si>
  <si>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</si>
  <si>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</si>
  <si>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</si>
  <si>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</si>
  <si>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</si>
  <si>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</si>
  <si>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</si>
  <si>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</si>
  <si>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</si>
  <si>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</si>
  <si>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</si>
  <si>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</si>
  <si>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</si>
  <si>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</si>
  <si>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</si>
  <si>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</si>
  <si>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НЕ ВЫБРАН</t>
  </si>
  <si>
    <t>перечень №2</t>
  </si>
  <si>
    <t xml:space="preserve">важнейших видов продукции для разработки прогноза социально-экономического </t>
  </si>
  <si>
    <t>Внешнеэкономическая деятельность</t>
  </si>
  <si>
    <t>Наименование продукции</t>
  </si>
  <si>
    <t xml:space="preserve"> Единицы измерения</t>
  </si>
  <si>
    <t>в натуральном выражении</t>
  </si>
  <si>
    <t>Млн. долл. США</t>
  </si>
  <si>
    <t>ЭКСПОРТ</t>
  </si>
  <si>
    <t>Уголь каменный</t>
  </si>
  <si>
    <t>Нефть сырая</t>
  </si>
  <si>
    <t>Нефтепродукты</t>
  </si>
  <si>
    <t>Газ природный</t>
  </si>
  <si>
    <t>Среднесписочная численность работников (без внешних совместителей) по малым предприятиям</t>
  </si>
  <si>
    <t>Объем инвестиций в основной капитал за счет всех источников финансирования (без субъектов малого предпринимательства и параметров неформальной деятельности) - всего</t>
  </si>
  <si>
    <t>млрд.куб.м</t>
  </si>
  <si>
    <t>млн.кВт-ч</t>
  </si>
  <si>
    <t>Удобрения азотные</t>
  </si>
  <si>
    <t>Удобрения калийные</t>
  </si>
  <si>
    <t>Удобрения смешанные</t>
  </si>
  <si>
    <t>Лесоматериалы необработанные</t>
  </si>
  <si>
    <t>тыс.куб.м</t>
  </si>
  <si>
    <t>Лесоматериалы обработанные</t>
  </si>
  <si>
    <t>4702-4704</t>
  </si>
  <si>
    <t>Целлюлоза древесная</t>
  </si>
  <si>
    <t>Черные металлы</t>
  </si>
  <si>
    <t>Медь рафинированная</t>
  </si>
  <si>
    <t>сельское хозяйство</t>
  </si>
  <si>
    <t>транспорт</t>
  </si>
  <si>
    <t>связь</t>
  </si>
  <si>
    <t>Никель необработанный</t>
  </si>
  <si>
    <t>Алюминий необработанный</t>
  </si>
  <si>
    <t>84-90</t>
  </si>
  <si>
    <t>Машины и оборудование</t>
  </si>
  <si>
    <t>-</t>
  </si>
  <si>
    <t>Автомобили легковые</t>
  </si>
  <si>
    <t>тыс.шт.</t>
  </si>
  <si>
    <t>ИМПОРТ</t>
  </si>
  <si>
    <t>0201-0204</t>
  </si>
  <si>
    <t>Прочие расходы</t>
  </si>
  <si>
    <t>Мясо свежее и мороженое</t>
  </si>
  <si>
    <t>0402</t>
  </si>
  <si>
    <t>Молоко и сливки сгущенные</t>
  </si>
  <si>
    <t>0405</t>
  </si>
  <si>
    <t>Масло сливочное</t>
  </si>
  <si>
    <t>Зерновые культуры</t>
  </si>
  <si>
    <t>Масло подсолнечное</t>
  </si>
  <si>
    <t>170111-170112</t>
  </si>
  <si>
    <t>Сахар-сырец</t>
  </si>
  <si>
    <t>Сахар белый</t>
  </si>
  <si>
    <t>Напитки алкогольные и безалкогольные</t>
  </si>
  <si>
    <t>4001-4002</t>
  </si>
  <si>
    <t>Каучук натуральный и синтетический</t>
  </si>
  <si>
    <t>Шерсть</t>
  </si>
  <si>
    <t>Волокно хлопковое, нечесаное</t>
  </si>
  <si>
    <t>Волокно льняное</t>
  </si>
  <si>
    <t>Ферросплавы</t>
  </si>
  <si>
    <t>7304-7306</t>
  </si>
  <si>
    <t>Свинец</t>
  </si>
  <si>
    <t>Пшеница и меслин</t>
  </si>
  <si>
    <t>(для субъектов Российской Федерации)</t>
  </si>
  <si>
    <t>(форма № 3п)</t>
  </si>
  <si>
    <t>1.</t>
  </si>
  <si>
    <t>6.</t>
  </si>
  <si>
    <t>тыс. человек</t>
  </si>
  <si>
    <t>млн. рублей</t>
  </si>
  <si>
    <t>Водка, дал 100% спирта</t>
  </si>
  <si>
    <t>Фосфаты кальция</t>
  </si>
  <si>
    <t>Руды и концентраты железные</t>
  </si>
  <si>
    <t>Кокс и полукокс</t>
  </si>
  <si>
    <t>Дизельное топливо</t>
  </si>
  <si>
    <t>Мазут</t>
  </si>
  <si>
    <t>Аммиак безводный</t>
  </si>
  <si>
    <t>Метанол</t>
  </si>
  <si>
    <t>Каучук синтетический</t>
  </si>
  <si>
    <t>Фанера клееная</t>
  </si>
  <si>
    <t>Бумага газетная</t>
  </si>
  <si>
    <t>5208-5212</t>
  </si>
  <si>
    <t>тыс.кв.м.</t>
  </si>
  <si>
    <t>72 (кроме 7201-7204)</t>
  </si>
  <si>
    <t>Черные металлы (кроме чугуна, ферросплавов, отходов и лома)</t>
  </si>
  <si>
    <t>мест на 10 тыс. Населения</t>
  </si>
  <si>
    <t>Полуфабрикаты из углеродистой стали</t>
  </si>
  <si>
    <t>7208-7212</t>
  </si>
  <si>
    <t>Прокат плоский из углеродистой стали</t>
  </si>
  <si>
    <t>0207</t>
  </si>
  <si>
    <t>Деятельность, связанная с использованием вычислительной техники и информационных технологий</t>
  </si>
  <si>
    <r>
      <t xml:space="preserve">Наличие </t>
    </r>
    <r>
      <rPr>
        <sz val="8"/>
        <color indexed="8"/>
        <rFont val="Tahoma"/>
        <family val="2"/>
        <charset val="204"/>
      </rPr>
      <t>персональных компьютеров</t>
    </r>
  </si>
  <si>
    <r>
      <t xml:space="preserve">          </t>
    </r>
    <r>
      <rPr>
        <sz val="8"/>
        <color indexed="8"/>
        <rFont val="Tahoma"/>
        <family val="2"/>
        <charset val="204"/>
      </rPr>
      <t>в том числе подключенных к сети Интернет</t>
    </r>
  </si>
  <si>
    <r>
      <t xml:space="preserve">Количество </t>
    </r>
    <r>
      <rPr>
        <sz val="8"/>
        <color indexed="8"/>
        <rFont val="Tahoma"/>
        <family val="2"/>
        <charset val="204"/>
      </rPr>
      <t>пользователей сети Интернет на 100 человек населения</t>
    </r>
  </si>
  <si>
    <t>Мясо птицы свежее и мороженое</t>
  </si>
  <si>
    <t>0302-0304</t>
  </si>
  <si>
    <t>Рыба свежая и мороженая</t>
  </si>
  <si>
    <t>0805</t>
  </si>
  <si>
    <t>Цитрусовые</t>
  </si>
  <si>
    <t>0901</t>
  </si>
  <si>
    <t>Кофе</t>
  </si>
  <si>
    <t>0902</t>
  </si>
  <si>
    <t>Чай</t>
  </si>
  <si>
    <t>Ячмень</t>
  </si>
  <si>
    <t>Кукуруза</t>
  </si>
  <si>
    <t>Изделия и консервы из мяса</t>
  </si>
  <si>
    <t>Какао-бобы</t>
  </si>
  <si>
    <t>Продукты, содержащие какао</t>
  </si>
  <si>
    <t>Сигареты и сигары</t>
  </si>
  <si>
    <t>Руды и концентраты алюминиевые</t>
  </si>
  <si>
    <t>Антибиотики</t>
  </si>
  <si>
    <t>3003-3004</t>
  </si>
  <si>
    <t>Медикаменты</t>
  </si>
  <si>
    <t>Химические средства защиты растений</t>
  </si>
  <si>
    <t>61-62</t>
  </si>
  <si>
    <t>Одежда</t>
  </si>
  <si>
    <t>Обувь кожаная</t>
  </si>
  <si>
    <t>млн.пар</t>
  </si>
  <si>
    <t>9401-9403</t>
  </si>
  <si>
    <t>Мебель</t>
  </si>
  <si>
    <t>2710114100-2710115900</t>
  </si>
  <si>
    <t>Топливо реактивное</t>
  </si>
  <si>
    <t>2710193100-2710194900</t>
  </si>
  <si>
    <t>Единицы измерения</t>
  </si>
  <si>
    <t xml:space="preserve">     2.1. Выпуск товаров и услуг</t>
  </si>
  <si>
    <t xml:space="preserve">     2.2. Валовой региональный продукт</t>
  </si>
  <si>
    <t xml:space="preserve">     2.3. Промышленное производство</t>
  </si>
  <si>
    <t xml:space="preserve">            Добыча полезных ископаемых</t>
  </si>
  <si>
    <t xml:space="preserve">            Обрабатывающие производства</t>
  </si>
  <si>
    <t xml:space="preserve">            Производство и распределение электроэнергии, газа и воды</t>
  </si>
  <si>
    <t>Иностранные инвестиции</t>
  </si>
  <si>
    <t>млн.руб.</t>
  </si>
  <si>
    <t>1. Демографические показатели</t>
  </si>
  <si>
    <t>% к предыдущему году</t>
  </si>
  <si>
    <t>Общий коэффициент рождаемости</t>
  </si>
  <si>
    <t>Общий коэффициент смертности</t>
  </si>
  <si>
    <t>Коэффициент миграционного прироста</t>
  </si>
  <si>
    <t>2. Производство товаров и услуг</t>
  </si>
  <si>
    <t>2.1. Выпуск товаров и услуг</t>
  </si>
  <si>
    <t>млн. руб. в основных ценах соответствующих лет</t>
  </si>
  <si>
    <t>2.2. Валовой региональный продукт</t>
  </si>
  <si>
    <t>млн. руб. в ценах соответствующих лет</t>
  </si>
  <si>
    <t>% к предыдущему году в сопоставимых ценах</t>
  </si>
  <si>
    <t>2.3. Промышленное производство</t>
  </si>
  <si>
    <t>Добыча полезных ископаемых</t>
  </si>
  <si>
    <t>Объем отгруженных товаров собственного производства, выполненных работ и услуг собственными силами - РАЗДЕЛ C: Добыча полезных ископаемых</t>
  </si>
  <si>
    <t>Индекс производства - РАЗДЕЛ C: Добыча полезных ископаемых</t>
  </si>
  <si>
    <t>Индекс-дефлятор - РАЗДЕЛ C: Добыча полезных ископаемых</t>
  </si>
  <si>
    <t>Объем отгруженных товаров собственного производства, выполненных работ и услуг собственными силами - Подраздел CA: Добыча топливно-энергетических полезных ископаемых</t>
  </si>
  <si>
    <t>Индекс производства - Подраздел CA: Добыча топливно-энергетических полезных ископаемых</t>
  </si>
  <si>
    <t>Индекс-дефлятор - Подраздел CA: Добыча топливно-энергетических полезных ископаемых</t>
  </si>
  <si>
    <t>Объем отгруженных товаров собственного производства, выполненных работ и услуг собственными силами - Подраздел CB: Добыча полезных ископаемых, кроме топливно-энергетических</t>
  </si>
  <si>
    <t>Индекс производства - Подраздел CB: Добыча полезных ископаемых, кроме топливно-энергетических</t>
  </si>
  <si>
    <t>Индекс-дефлятор - Подраздел CB: Добыча полезных ископаемых, кроме топливно-энергетических</t>
  </si>
  <si>
    <t>Обрабатывающие производства</t>
  </si>
  <si>
    <t>Объем отгруженных товаров собственного производства, выполненных работ и услуг собственными силами - РАЗДЕЛ D: Обрабатывающие производства</t>
  </si>
  <si>
    <t>Индекс производства - РАЗДЕЛ D: Обрабатывающие производства</t>
  </si>
  <si>
    <t>Индекс-дефлятор - РАЗДЕЛ D: Обрабатывающие производства</t>
  </si>
  <si>
    <t>Объем отгруженных товаров собственного производства, выполненных работ и услуг собственными силами - Подраздел DA: Производство пищевых продуктов, включая напитки, и табака</t>
  </si>
  <si>
    <t>Индекс производства -  Подраздел DA: Производство пищевых продуктов, включая напитки, и табака</t>
  </si>
  <si>
    <t>Индекс-дефлятор -  Подраздел DA: Производство пищевых продуктов, включая напитки, и табака</t>
  </si>
  <si>
    <t>Объем отгруженных товаров собственного производства, выполненных работ и услуг собственными силами - Подраздел DB: Текстильное и швейное производство</t>
  </si>
  <si>
    <t>Индекс производства -  Подраздел DB: Текстильное и швейное производство</t>
  </si>
  <si>
    <t>Индекс-дефлятор -  Подраздел DB: Текстильное и швейное производство</t>
  </si>
  <si>
    <t>Объем отгруженных товаров собственного производства, выполненных работ и услуг собственными силами - Подраздел DC: Производство кожи, изделий из кожи и производство обуви</t>
  </si>
  <si>
    <t>Индекс производства -  Подраздел DC: Производство кожи, изделий из кожи и производство обуви</t>
  </si>
  <si>
    <t xml:space="preserve">       в том числе: средства от эмиссии акций </t>
  </si>
  <si>
    <t xml:space="preserve">% к предыдущему году </t>
  </si>
  <si>
    <t>Индекс-дефлятор -  38.9: Производство машин и оборудования (без производства оружия и боеприпасов)</t>
  </si>
  <si>
    <t>млн. кВт. ч</t>
  </si>
  <si>
    <t>Индекс-дефлятор -  Подраздел DC: Производство кожи, изделий из кожи и производство обуви</t>
  </si>
  <si>
    <t>Объем отгруженных товаров собственного производства, выполненных работ и услуг собственными силами - Подраздел DD: Обработка древесины и производство изделий из дерева</t>
  </si>
  <si>
    <t>Индекс производства -  Подраздел DD: Обработка древесины и производство изделий из дерева</t>
  </si>
  <si>
    <t>Индекс-дефлятор -  Подраздел DD: Обработка древесины и производство изделий из дерева</t>
  </si>
  <si>
    <t>Объем отгруженных товаров собственного производства, выполненных работ и услуг собственными силами - Подраздел DE: Целлюлозно-бумажное производство; издательская и полиграфическая деятельность</t>
  </si>
  <si>
    <t>Индекс производства -  Подраздел DE: Целлюлозно-бумажное производство; издательская и полиграфическая деятельность</t>
  </si>
  <si>
    <t>Индекс-дефлятор -  Подраздел DE: Целлюлозно-бумажное производство; издательская и полиграфическая деятельность</t>
  </si>
  <si>
    <t>Объем отгруженных товаров собственного производства, выполненных работ и услуг собственными силами - Подраздел DG: Химическое производство</t>
  </si>
  <si>
    <t>Индекс производства -  Подраздел DG: Химическое производство</t>
  </si>
  <si>
    <t>Индекс-дефлятор -  Подраздел DG: Химическое производство</t>
  </si>
  <si>
    <t>Объем отгруженных товаров собственного производства, выполненных работ и услуг собственными силами - Подраздел DH: Производство резиновых и пластмассовых изделий</t>
  </si>
  <si>
    <t>Индекс производства -  Подраздел DH: Производство резиновых и пластмассовых изделий</t>
  </si>
  <si>
    <t>Индекс-дефлятор -  Подраздел DH: Производство резиновых и пластмассовых изделий</t>
  </si>
  <si>
    <t>Объем отгруженных товаров собственного производства, выполненных работ и услуг собственными силами - Подраздел DI: Производство прочих неметаллических минеральных продуктов</t>
  </si>
  <si>
    <t>Индекс производства -  Подраздел DI: Производство прочих неметаллических минеральных продуктов</t>
  </si>
  <si>
    <t>Индекс-дефлятор -  Подраздел DI: Производство прочих неметаллических минеральных продуктов</t>
  </si>
  <si>
    <t>Объем отгруженных товаров собственного производства, выполненных работ и услуг собственными силами - Подраздел DJ: Металлургическое производство и производство готовых металлических изделий</t>
  </si>
  <si>
    <t>Индекс производства -  Подраздел DJ: Металлургическое производство и производство готовых металлических изделий</t>
  </si>
  <si>
    <t>Индекс-дефлятор -  Подраздел DJ: Металлургическое производство и производство готовых металлических изделий</t>
  </si>
  <si>
    <t>Объем отгруженных товаров собственного производства, выполненных работ и услуг собственными силами - Подраздел DL: Производство электрооборудования, электронного и оптического оборудования</t>
  </si>
  <si>
    <t>Индекс производства - Подраздел DL: Производство электрооборудования, электронного и оптического оборудования</t>
  </si>
  <si>
    <t>Индекс-дефлятор - Подраздел DL: Производство электрооборудования, электронного и оптического оборудования</t>
  </si>
  <si>
    <t>Объем отгруженных товаров собственного производства, выполненных работ и услуг собственными силами - Подраздел DM: Производство транспортных средств и оборудования</t>
  </si>
  <si>
    <t>Индекс производства - Подраздел DM: Производство транспортных средств и оборудования</t>
  </si>
  <si>
    <t>Индекс-дефлятор - Подраздел DM: Производство транспортных средств и оборудования</t>
  </si>
  <si>
    <t>Объем отгруженных товаров собственного производства, выполненных работ и услуг собственными силами - Подраздел DN: Прочие производства</t>
  </si>
  <si>
    <t>Индекс производства - Подраздел DN: Прочие производства</t>
  </si>
  <si>
    <t>Индекс-дефлятор - Подраздел DN: Прочие производства</t>
  </si>
  <si>
    <t>Производство и распределение электроэнергии, газа и воды</t>
  </si>
  <si>
    <t>Объем выполненных работ по виду деятельности "строительство" (Раздел F)</t>
  </si>
  <si>
    <t>Фонд начисленной заработной платы всех работников</t>
  </si>
  <si>
    <t>Объем отгруженных товаров собственного производства, выполненных работ и услуг собственными силами - РАЗДЕЛ E: Производство и распределение электроэнергии, газа и воды</t>
  </si>
  <si>
    <t>Индекс производства - РАЗДЕЛ E: Производство и распределение электроэнергии, газа и воды</t>
  </si>
  <si>
    <t>Индекс-дефлятор - РАЗДЕЛ E: Производство и распределение электроэнергии, газа и воды</t>
  </si>
  <si>
    <t>Потребление электроэнергии</t>
  </si>
  <si>
    <t>в том числе по группам потребителей:</t>
  </si>
  <si>
    <t>Базовые потребители</t>
  </si>
  <si>
    <t>млн. кВт. ч.</t>
  </si>
  <si>
    <t>Население</t>
  </si>
  <si>
    <t>Прочие потребители</t>
  </si>
  <si>
    <t xml:space="preserve">прочие  </t>
  </si>
  <si>
    <t>Средние тарифы на электроэнергию, отпущенную различным категориям потребителей</t>
  </si>
  <si>
    <t>% декабрь к декабрю предыдущего года</t>
  </si>
  <si>
    <t xml:space="preserve"> в том числе по группам потребителей:</t>
  </si>
  <si>
    <t>Индекс производства продукции сельского хозяйства в хозяйствах всех категорий</t>
  </si>
  <si>
    <t>Индекс-дефлятор продукции сельского хозяйства в хозяйствах всех категорий</t>
  </si>
  <si>
    <t>Растениеводство</t>
  </si>
  <si>
    <t>Индекс производства продукции растениеводства</t>
  </si>
  <si>
    <t>Индекс-дефлятор продукции растениеводства</t>
  </si>
  <si>
    <t>Животноводство</t>
  </si>
  <si>
    <t>Индекс производства продукции животноводства</t>
  </si>
  <si>
    <t>Индекс-дефлятор продукции животноводства</t>
  </si>
  <si>
    <t>Продукция сельского хозяйства по категориям хозяйств:</t>
  </si>
  <si>
    <t>Продукция в сельскохозяйственных организациях</t>
  </si>
  <si>
    <t>Индекс производства продукции в сельскохозяйственных организациях</t>
  </si>
  <si>
    <t>Продукция в крестьянских (фермерских) хозяйствах и у индивидуальных предпринимателей</t>
  </si>
  <si>
    <t>Индекс производства продукции в крестьянских (фермерских) хозяйствах и у индивидуальных предпринимателей</t>
  </si>
  <si>
    <t>Продукция в хозяйствах населения</t>
  </si>
  <si>
    <t>Индекс производства продукции в хозяйствах населения</t>
  </si>
  <si>
    <t>километров дорог на 1 000 квадратных километров территории</t>
  </si>
  <si>
    <t>Удельный вес автомобильных дорог с твердым покрытием в общей протяженности автомобильных дорог общего пользования</t>
  </si>
  <si>
    <t>тыс. тонн</t>
  </si>
  <si>
    <t>млн. штук</t>
  </si>
  <si>
    <t>тыс. плот. куб. м</t>
  </si>
  <si>
    <t xml:space="preserve">млн. куб. м </t>
  </si>
  <si>
    <t>тыс. дкл</t>
  </si>
  <si>
    <t xml:space="preserve">Hапитки винные (виноградные и плодовые) с содержанием спирта более 20% объемных </t>
  </si>
  <si>
    <t>тыс. кв. м</t>
  </si>
  <si>
    <t>тыс. штук</t>
  </si>
  <si>
    <t>тыс. пар</t>
  </si>
  <si>
    <t>тыс. куб. м</t>
  </si>
  <si>
    <t>млн. условных кирпичей</t>
  </si>
  <si>
    <t>3. Рынок товаров и услуг</t>
  </si>
  <si>
    <t>Индекс потребительских цен</t>
  </si>
  <si>
    <t>декабрь к декабрю предыдущего года, %</t>
  </si>
  <si>
    <t xml:space="preserve">Оборот розничной торговли </t>
  </si>
  <si>
    <t>Индекс-дефлятор оборота розничной торговли</t>
  </si>
  <si>
    <t>Индекс цен на продукцию общественного питания</t>
  </si>
  <si>
    <t>ветеринарные услуги</t>
  </si>
  <si>
    <t>услуги правового характера</t>
  </si>
  <si>
    <t>прочие виды платных услуг населению</t>
  </si>
  <si>
    <t>4. Внешнеэкономическая деятельность</t>
  </si>
  <si>
    <t xml:space="preserve"> млн. долл. США</t>
  </si>
  <si>
    <t>в том числе по группам товаров:</t>
  </si>
  <si>
    <t>Продовольственные товары и сельскохозяйственное сырье (кроме текстильного) (код ТН ВЭД 01-24)</t>
  </si>
  <si>
    <t>Топливно-энергетические товары (27)</t>
  </si>
  <si>
    <t xml:space="preserve">Продукция химической промышленности, каучук (28-40) </t>
  </si>
  <si>
    <t>Древесина и целлюлозно-бумажные изделия (44-49)</t>
  </si>
  <si>
    <t>Металлы и изделия из них (72-83)</t>
  </si>
  <si>
    <t>Машины, оборудование и транспортные средства (84-90)</t>
  </si>
  <si>
    <t>Текстиль, текстильные  изделия  и обувь (50 - 67)</t>
  </si>
  <si>
    <t>5. Малое предпринимательство</t>
  </si>
  <si>
    <t>в том числе по видам экономической деятельности:</t>
  </si>
  <si>
    <t>РАЗДЕЛ C: Добыча полезных ископаемых</t>
  </si>
  <si>
    <t>РАЗДЕЛ D: Обрабатывающие производства</t>
  </si>
  <si>
    <t>РАЗДЕЛ E: Производство и распределение электроэнергии, газа и воды</t>
  </si>
  <si>
    <t>РАЗДЕЛ F: Строительство</t>
  </si>
  <si>
    <t>РАЗДЕЛ G: Оптовая и розничная торговля; ремонт автотранспортных средств, мотоциклов, бытовых изделий и предметов личного пользования</t>
  </si>
  <si>
    <t>Оборот малых предприятий</t>
  </si>
  <si>
    <t>Индекс производства</t>
  </si>
  <si>
    <t>Оборот малых предприятий - РАЗДЕЛ C: Добыча полезных ископаемых</t>
  </si>
  <si>
    <t>Оборот малых предприятий - РАЗДЕЛ D: Обрабатывающие производства</t>
  </si>
  <si>
    <t>Оборот малых предприятий - РАЗДЕЛ E: Производство и распределение электроэнергии, газа и воды</t>
  </si>
  <si>
    <t>Оборот малых предприятий - РАЗДЕЛ F: Строительство</t>
  </si>
  <si>
    <t>Индекс производства - РАЗДЕЛ F: Строительство</t>
  </si>
  <si>
    <t>Индекс-дефлятор по объему работ, выполненных по виду деятельности "строительство" (Раздел F)</t>
  </si>
  <si>
    <t>Оборот малых предприятий - РАЗДЕЛ G: Оптовая и розничная торговля; ремонт автотранспортных средств, мотоциклов, бытовых изделий и предметов личного пользования</t>
  </si>
  <si>
    <t>Индекс производства - РАЗДЕЛ G: Оптовая и розничная торговля; ремонт автотранспортных средств, мотоциклов, бытовых изделий и предметов личного пользования</t>
  </si>
  <si>
    <t>6. Инвестиции</t>
  </si>
  <si>
    <t>в том числе по видам экономической деятельности (без субъектов малого предпринимательства и параметров неформальной деятельности):</t>
  </si>
  <si>
    <t>РАЗДЕЛ A: Сельское хозяйство, охота и лесное хозяйство</t>
  </si>
  <si>
    <t>РАЗДЕЛ B: Рыболовство, рыбоводство</t>
  </si>
  <si>
    <t>Подраздел CA: Добыча топливно-энергетических полезных ископаемых</t>
  </si>
  <si>
    <t>Подраздел CB: Добыча полезных ископаемых, кроме топливно-энергетических</t>
  </si>
  <si>
    <t>Подраздел DA: Производство пищевых продуктов, включая напитки, и табака</t>
  </si>
  <si>
    <t>Подраздел DB: Текстильное и швейное производство</t>
  </si>
  <si>
    <t>Подраздел DC: Производство кожи, изделий из кожи и производство обуви</t>
  </si>
  <si>
    <t>Подраздел DD: Обработка древесины и производство изделий из дерева</t>
  </si>
  <si>
    <t>Подраздел DE: Целлюлозно-бумажное производство; издательская и полиграфическая деятельность</t>
  </si>
  <si>
    <t>Подраздел DG: Химическое производство</t>
  </si>
  <si>
    <t>Подраздел DH: Производство резиновых и пластмассовых изделий</t>
  </si>
  <si>
    <t>Подраздел DI: Производство прочих неметаллических минеральных продуктов</t>
  </si>
  <si>
    <t>Подраздел DJ: Металлургическое производство и производство готовых металлических изделий</t>
  </si>
  <si>
    <t>Подраздел DK: Производство машин и оборудования</t>
  </si>
  <si>
    <t>Подраздел DL: Производство электрооборудования, электронного и оптического оборудования</t>
  </si>
  <si>
    <t>Подраздел DM: Производство транспортных средств и оборудования</t>
  </si>
  <si>
    <t>Подраздел DN: Прочие производства</t>
  </si>
  <si>
    <t>РАЗДЕЛ H: Гостиницы и рестораны</t>
  </si>
  <si>
    <t>РАЗДЕЛ I: Транспорт и связь</t>
  </si>
  <si>
    <t>РАЗДЕЛ J: Финансовая деятельность</t>
  </si>
  <si>
    <t>РАЗДЕЛ K: Операции с недвижимым имуществом, аренда и предоставление услуг</t>
  </si>
  <si>
    <t>РАЗДЕЛ L: Государственное управление и обеспечение военной безопасности; обязательное социальное обеспечение</t>
  </si>
  <si>
    <t>РАЗДЕЛ M: Образование</t>
  </si>
  <si>
    <t>РАЗДЕЛ N: Здравоохранение и предоставление социальных услуг</t>
  </si>
  <si>
    <t>РАЗДЕЛ O: Предоставление прочих коммунальных, социальных и персональных услуг</t>
  </si>
  <si>
    <t>РАЗДЕЛ Q: Деятельность экстерриториальных организаций</t>
  </si>
  <si>
    <t>руб./тыс.кВт.ч</t>
  </si>
  <si>
    <t>за период с начала года к соотв. периоду предыдущего года,%</t>
  </si>
  <si>
    <t>к соответствующему периоду предыдущего года, %</t>
  </si>
  <si>
    <t>прибыль</t>
  </si>
  <si>
    <t>амортизация</t>
  </si>
  <si>
    <t>кредиты банков</t>
  </si>
  <si>
    <t>в том числе кредиты иностранных банков</t>
  </si>
  <si>
    <t>заемные средства других организаций</t>
  </si>
  <si>
    <t>бюджетные средства</t>
  </si>
  <si>
    <t>из федерального бюджета</t>
  </si>
  <si>
    <t>из него по федеральной адресной инвестиционной программе</t>
  </si>
  <si>
    <t>из бюджетов субъектов федерации</t>
  </si>
  <si>
    <t>средства внебюджетных фондов</t>
  </si>
  <si>
    <t xml:space="preserve"> в том числе:</t>
  </si>
  <si>
    <t>за счет федерального бюджета - всего</t>
  </si>
  <si>
    <t>за счет бюджета субъекта Российской Федерации - всего</t>
  </si>
  <si>
    <t>тыс. долл. США</t>
  </si>
  <si>
    <t>Стоимость основных фондов по полной учетной стоимости на конец года</t>
  </si>
  <si>
    <t>7. Финансы</t>
  </si>
  <si>
    <t>налог на доходы физических лиц</t>
  </si>
  <si>
    <t>налог на добычу полезных ископаемых</t>
  </si>
  <si>
    <t>часть единого социального налога, централизуемая государственными внебюджетными фондами</t>
  </si>
  <si>
    <t>от государственных внебюджетных фондов</t>
  </si>
  <si>
    <t>из них за счет:</t>
  </si>
  <si>
    <t>средств федерального бюджета</t>
  </si>
  <si>
    <t>образование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</si>
  <si>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</si>
  <si>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</si>
  <si>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</si>
  <si>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</si>
  <si>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борьба с беспризорностью, опека, попечительство</t>
  </si>
  <si>
    <t>8. Денежные доходы и расходы населения</t>
  </si>
  <si>
    <t>доходы от предпринимательской деятельности</t>
  </si>
  <si>
    <t>социальные выплаты - всего</t>
  </si>
  <si>
    <t>пенсии</t>
  </si>
  <si>
    <t>пособия и социальная помощь</t>
  </si>
  <si>
    <t>стипендии</t>
  </si>
  <si>
    <t>доходы от собственности</t>
  </si>
  <si>
    <t>другие доходы</t>
  </si>
  <si>
    <t>Денежные доходы в расчете на душу населения в месяц</t>
  </si>
  <si>
    <t>рублей</t>
  </si>
  <si>
    <t>из них покупка товаров</t>
  </si>
  <si>
    <t>Величина прожиточного минимума в среднем на душу населения в месяц</t>
  </si>
  <si>
    <t>9. Труд и занятость</t>
  </si>
  <si>
    <t>Индекс физического объема валового регионального продукта</t>
  </si>
  <si>
    <t>Индекс-дефлятор объема валового регионального продукта</t>
  </si>
  <si>
    <t>Распределение среднегодовой численности занятых в экономике по формам собственности:</t>
  </si>
  <si>
    <t xml:space="preserve">Численность постоянного населения (среднегодовая) </t>
  </si>
  <si>
    <t>Численность постоянного населения (среднегодовая), городское</t>
  </si>
  <si>
    <t>Численность постоянного населения (среднегодовая), сельское</t>
  </si>
  <si>
    <t>Количество малых предприятий - на конец года</t>
  </si>
  <si>
    <t>Подраздел DF: Производство кокса, нефтепродуктов</t>
  </si>
  <si>
    <t>Объем инвестиций в основной капитал по источникам финансирования без субъектов малого предпринимательства и параметров неформальной деятельности:</t>
  </si>
  <si>
    <t>Объем инвестиций (в основной капитал) за счет всех источников финансирования</t>
  </si>
  <si>
    <t>Объем инвестиций в основной капитал, финансируемых за счет привлеченных средств</t>
  </si>
  <si>
    <t>Объем инвестиций в основной капитал, направляемый на реализацию федеральных целевых программ за счет всех источников финансирования</t>
  </si>
  <si>
    <t>Прямые иностранные инвестиции</t>
  </si>
  <si>
    <t>Портфельные иностранные инвестиции</t>
  </si>
  <si>
    <t>Прочие (торговые кредиты, кредиты международных финансовых организаций, банковские вклады и др.) иностранные инвестиции</t>
  </si>
  <si>
    <t>Доходы консолидированного бюджета субъекта Российской Федерации</t>
  </si>
  <si>
    <t>Расходы консолидированного бюджета субъекта Российской Федерации</t>
  </si>
  <si>
    <t>Денежные доходы населения</t>
  </si>
  <si>
    <t>оплата труда, включая скрытую заработную плату</t>
  </si>
  <si>
    <t>Расходы населения</t>
  </si>
  <si>
    <t>прочие расходы</t>
  </si>
  <si>
    <t>в % к предыдущему году</t>
  </si>
  <si>
    <t>Численность занятых в экономике (среднегодовая)</t>
  </si>
  <si>
    <t>на предприятиях и в организациях государственной и муниципальной форм собственности</t>
  </si>
  <si>
    <t>в общественных объединениях и организациях</t>
  </si>
  <si>
    <t>на предприятиях и организациях со смешанной формой собственности</t>
  </si>
  <si>
    <t>в предприятиях с иностранным участием</t>
  </si>
  <si>
    <t>в частном секторе</t>
  </si>
  <si>
    <t>Численность безработных, зарегистрированных в  службах занятости</t>
  </si>
  <si>
    <t>Просроченная задолженность по заработной плате работников к месячному фонду заработной платы на конец года</t>
  </si>
  <si>
    <t>Выпуск специалистов:</t>
  </si>
  <si>
    <t>со средним профессиональным образованием</t>
  </si>
  <si>
    <t>с высшим профессиональным образованием</t>
  </si>
  <si>
    <t xml:space="preserve">Число заболеваний, зарегистрированных у больных с впервые установленным диагнозом </t>
  </si>
  <si>
    <t xml:space="preserve">Ввод в действие жилых домов </t>
  </si>
  <si>
    <t>Выбросы в атмосферный воздух загрязняющих веществ, отходящих от стационарных источников</t>
  </si>
  <si>
    <t>Объем водопотребления (данные Росводресурсов)</t>
  </si>
  <si>
    <t>Объем оборотного и повторно-последовательного использования воды (данные Росводресурсов)</t>
  </si>
  <si>
    <t>% ко всему населению</t>
  </si>
  <si>
    <t>в том числе занятые:</t>
  </si>
  <si>
    <t>в крестьянских (фермерских) хозяйствах (включая наемных работников)</t>
  </si>
  <si>
    <t>на частных предприятиях</t>
  </si>
  <si>
    <t>Учащиеся в трудоспособном возрасте, обучающиеся с отрывом от производства</t>
  </si>
  <si>
    <t>Импорт товаров - всего</t>
  </si>
  <si>
    <t>Экспорт товаров - всего</t>
  </si>
  <si>
    <t>Амортизация основных фондов, начисленная за год</t>
  </si>
  <si>
    <t>индивидуальным трудом и по найму у отдельных граждан, включая занятых в домашнем хозяйстве производством товаров и услуг для реализации (включая личное подсобное хозяйство)</t>
  </si>
  <si>
    <t>Численность незанятых граждан, зарегистрированных в органах государственной службы занятости, в расчете на одну заявленную вакансию</t>
  </si>
  <si>
    <t>Среднесписочная численность работников организаций - всего</t>
  </si>
  <si>
    <t>10. Развитие социальной сферы</t>
  </si>
  <si>
    <t>Численность детей в дошкольных образовательных учреждениях</t>
  </si>
  <si>
    <t>город</t>
  </si>
  <si>
    <t>село</t>
  </si>
  <si>
    <t>больничными койками</t>
  </si>
  <si>
    <t>в том числе койками</t>
  </si>
  <si>
    <t xml:space="preserve">интенсивного лечения </t>
  </si>
  <si>
    <t xml:space="preserve">восстановительного лечения </t>
  </si>
  <si>
    <t>для лечения хронических больных</t>
  </si>
  <si>
    <t>в стационарных учреждениях социального обслуживания для престарелых и инвалидов (взрослых и детей)</t>
  </si>
  <si>
    <t>стационаров дневного пребывания</t>
  </si>
  <si>
    <t>амбулаторно-поликлиническими учреждениями</t>
  </si>
  <si>
    <t>врачами</t>
  </si>
  <si>
    <t>врачами общей практики (семейными врачами)</t>
  </si>
  <si>
    <t>средним медицинским персоналом</t>
  </si>
  <si>
    <t>Оборот средних предприятий</t>
  </si>
  <si>
    <t>операции с недвижимом имуществом, аренда и предоставление услуг</t>
  </si>
  <si>
    <t>научные исследования и разработки</t>
  </si>
  <si>
    <t>общедоступными  библиотеками</t>
  </si>
  <si>
    <t>учрежд. на 100 тыс.населения</t>
  </si>
  <si>
    <t>учреждениями культурно-досугового типа</t>
  </si>
  <si>
    <t>дошкольными образовательными учреждениями</t>
  </si>
  <si>
    <t>тыс. кв. м общей площади</t>
  </si>
  <si>
    <t>в том числе за счет:</t>
  </si>
  <si>
    <t>средств бюджетов субъектов Российской Федерации и средств местного бюджета</t>
  </si>
  <si>
    <t>из общего итога - индивидуальные жилые дома, построенные населением за свой счет и с помощью кредитов</t>
  </si>
  <si>
    <t>кв. м</t>
  </si>
  <si>
    <t>Стоимость предоставляемых населению жилищно-коммунальных услуг, рассчитанная по экономически обоснованным тарифам</t>
  </si>
  <si>
    <t>единиц на 100 тыс. населения</t>
  </si>
  <si>
    <t>человек на 1 000 человек населения</t>
  </si>
  <si>
    <t>11. Охрана окружающей среды</t>
  </si>
  <si>
    <t>Инвестиции в основной капитал, направленные на охрану окружающей среды и рациональное использование природных ресурсов за счет всех источников финансирования</t>
  </si>
  <si>
    <t>бюджетов субъектов Российской Федерации и местных бюджетов</t>
  </si>
  <si>
    <t>собственных средств предприятий</t>
  </si>
  <si>
    <t>12. Туризм</t>
  </si>
  <si>
    <t>Количество выезжавших в поездки жителей региона</t>
  </si>
  <si>
    <t>Продукция растениеводства</t>
  </si>
  <si>
    <t>Продукция сельского хозяйства в сельскохозяйственных организациях</t>
  </si>
  <si>
    <t>Индекс производства продукции сельского хозяйства в сельскохозяйственных организациях</t>
  </si>
  <si>
    <t>Продукция сельского хозяйства в крестьянских (фермерских) хозяйствах и у индивидуальных предпринимателей</t>
  </si>
  <si>
    <t>Индекс производства продукции сельского хозяйства в крестьянских (фермерских) хозяйствах и у индивидуальных предпринимателей</t>
  </si>
  <si>
    <t>Продукция сельского хозяйства в хозяйствах населения</t>
  </si>
  <si>
    <t>Индекс производства продукции сельского хозяйства в хозяйствах населения</t>
  </si>
  <si>
    <t>Протяженность автомобильных дорог общего пользования с твердым покрытием (федерального, регионального и межмуниципального, местного значения</t>
  </si>
  <si>
    <t>Индекс потребительских цен за период с начала года</t>
  </si>
  <si>
    <t>Индекс потребительских цен на продукцию общественного питания</t>
  </si>
  <si>
    <t>Число малых предприятий, включая микропредприятия (на конец года)</t>
  </si>
  <si>
    <t>Среднесписочная численность работников (без внешних совместителей) средних предприятий</t>
  </si>
  <si>
    <t>Среднесписочная численность работников (без внешних совместителей) малых предприятий включая микропредприятия</t>
  </si>
  <si>
    <t>Оборот малых предприятий, включая микропредприятия</t>
  </si>
  <si>
    <t>Объем инвестиций в основной капитал за счет всех источников финансирования</t>
  </si>
  <si>
    <t>прочие</t>
  </si>
  <si>
    <t>всего м2 жилья</t>
  </si>
  <si>
    <t>Объем инвестиций в основной капитал за счет всех источников финансирования (без субъектов малого предпринимательства и объемов инвестиций, не наблюдаемых прямыми статистическими методами) - всего</t>
  </si>
  <si>
    <t>Объем инвестиций в основной капитал по источникам финансирования (без субъектов малого предпринимательства и объема инвестиций, не наблюдаемых прямыми статистическими методами):</t>
  </si>
  <si>
    <t>Наличие основных фондов по полной учетной стоимости на конец года</t>
  </si>
  <si>
    <t>Средний размер назначенных месячных пенсий пенсионеров, состоящих на учете в системе Пенсионного фонда РФ</t>
  </si>
  <si>
    <t>Численность безработных, зарегистрированных в  государственных учреждениях службы занятости населения (на конец года)</t>
  </si>
  <si>
    <t>Численность безработных (по методологии МОТ)</t>
  </si>
  <si>
    <t>Нагрузка незанятого населения на одну заявленную вакансию (на конец года)</t>
  </si>
  <si>
    <t>Просроченная задолженность по заработной плате работников к месячному фонду заработной платы (без субъектов малого предпринимательства) на конец года</t>
  </si>
  <si>
    <t>Численность обучающихся в образовательных  учреждениях:</t>
  </si>
  <si>
    <t>государственных и муниципальных (без вечерних (сменных)</t>
  </si>
  <si>
    <t>вечерних (сменных)</t>
  </si>
  <si>
    <t>негосударственных</t>
  </si>
  <si>
    <t>Численность обучающихся в первую смену в государственных и муниципальных общеобразовательных учреждениях (без вечерних (сменных) общеобразовательных учреждений)</t>
  </si>
  <si>
    <t>Продукция животноводства</t>
  </si>
  <si>
    <t xml:space="preserve">    в том числе федерального значения</t>
  </si>
  <si>
    <t>Объемы затрат жителей региона на поездки (с разбивкой по целям)</t>
  </si>
  <si>
    <t>услуги гостиниц и прочих мест проживания</t>
  </si>
  <si>
    <t>общественное питание</t>
  </si>
  <si>
    <t>экскурсионное обслуживание</t>
  </si>
  <si>
    <t>городской транспорт</t>
  </si>
  <si>
    <t>междугородный автобус</t>
  </si>
  <si>
    <t>железнодорожный транспорт</t>
  </si>
  <si>
    <r>
      <t xml:space="preserve">Основные показатели, представляемые для разработки прогноза социально-экономического развития  Российской Федерации на 2006 год и на период до 2009  года </t>
    </r>
    <r>
      <rPr>
        <sz val="9"/>
        <rFont val="Tahoma"/>
        <family val="2"/>
      </rPr>
      <t>(для субъектов Российской Федерации)</t>
    </r>
  </si>
  <si>
    <t>Пермский край</t>
  </si>
  <si>
    <t>Неналоговые доходы</t>
  </si>
  <si>
    <t>из них:</t>
  </si>
  <si>
    <t>Количество иностранных посетителей (нерезидентов):</t>
  </si>
  <si>
    <t>- СНГ</t>
  </si>
  <si>
    <t>- вне СНГ</t>
  </si>
  <si>
    <t>в том числе экскурсантов</t>
  </si>
  <si>
    <t>Количество российских посетителей из других регионов (резидентов)</t>
  </si>
  <si>
    <t>Объемы потребления иностранных посетителей с разбивкой</t>
  </si>
  <si>
    <t>число родившихся на 1000 человек населения</t>
  </si>
  <si>
    <t xml:space="preserve">       в том числе подсолнечника</t>
  </si>
  <si>
    <t>Валовой сбор льноволокна</t>
  </si>
  <si>
    <t>5. Малое предпринимательство *</t>
  </si>
  <si>
    <t>*  С 2008 года вступил в действие закон № 209-ФЗ от 24.07.2007. Данные за 2006-2007 годы будут не сопоставимы с данными за 2008 год. Новое название раздела в соответствии с законом "Малое и среднее предпринимательство"</t>
  </si>
  <si>
    <t>2.6.1. Транспорт</t>
  </si>
  <si>
    <t>2.6.2. Связь</t>
  </si>
  <si>
    <t xml:space="preserve">               в ценах соответствующих лет</t>
  </si>
  <si>
    <t xml:space="preserve">               в сопоставимых ценах</t>
  </si>
  <si>
    <t>в % к пред.году</t>
  </si>
  <si>
    <t>млн.ед.</t>
  </si>
  <si>
    <t>Деятельность,  связаная с использованием вычислительной техники и информационных технологий</t>
  </si>
  <si>
    <t xml:space="preserve"> в том числе подключенных к сети Интернет</t>
  </si>
  <si>
    <t xml:space="preserve">Объемы потребления российских посетителей </t>
  </si>
  <si>
    <t>доля государственного сектора в общем объеме произведенной промышленной продукции (услуг), (всего, в том числе по отраслям  промышленности )*</t>
  </si>
  <si>
    <t>* - при необходимости можно добавить строки, на этом листе защиты нет</t>
  </si>
  <si>
    <t>Прочие доходы</t>
  </si>
  <si>
    <t>Средства, передаваемые на федеральный уровень власти</t>
  </si>
  <si>
    <t>Средства, получаемые от федерального уровня власти</t>
  </si>
  <si>
    <t>Всего доходов</t>
  </si>
  <si>
    <t>Затраты на государственные инвестиции</t>
  </si>
  <si>
    <t xml:space="preserve"> </t>
  </si>
  <si>
    <t>млн.кВт.ч.</t>
  </si>
  <si>
    <t xml:space="preserve">Индекс тарифов </t>
  </si>
  <si>
    <t>тыс. руб.</t>
  </si>
  <si>
    <t>Выплаты социального характера - всего</t>
  </si>
  <si>
    <t>Выпуск товаров и услуг</t>
  </si>
  <si>
    <t>Код ТН ВЭД*</t>
  </si>
  <si>
    <t>* - коды указаны  в соответствии с товарной номенклатурой, утвержденной постановлением Правительства Российской Федерации от 30 ноября 2001г. № 830</t>
  </si>
  <si>
    <t>2710195100-2710196900</t>
  </si>
  <si>
    <t>СТРАНЫ ВНЕ СНГ</t>
  </si>
  <si>
    <t>СТРАНЫ СНГ</t>
  </si>
  <si>
    <t>в т.ч.РЕСПУБЛИКА БЕЛАРУСЬ</t>
  </si>
  <si>
    <t>%, декабрь к декабрю предыдущего года</t>
  </si>
  <si>
    <t>тонн</t>
  </si>
  <si>
    <t>Показатели развития государственного сектора экономики на 2005 год</t>
  </si>
  <si>
    <t>2006 год прогноз</t>
  </si>
  <si>
    <t>2005 год оценка</t>
  </si>
  <si>
    <t>2004 год отчет</t>
  </si>
  <si>
    <t>Количество организаций госсектора, всего</t>
  </si>
  <si>
    <t>по отраслям экономики и промышленности</t>
  </si>
  <si>
    <t xml:space="preserve">Индекс-дефлятор -  Подраздел DF: Производство кокса, нефтепродуктов </t>
  </si>
  <si>
    <t>на 1000 человек населения</t>
  </si>
  <si>
    <t>на 10 000 человек населения</t>
  </si>
  <si>
    <t xml:space="preserve">млн. руб. </t>
  </si>
  <si>
    <t xml:space="preserve">Индекс промышленного производства </t>
  </si>
  <si>
    <t>Валовой сбор зерна (в весе после доработки)</t>
  </si>
  <si>
    <t>Валовой сбор картофеля</t>
  </si>
  <si>
    <t>Валовой сбор овощей</t>
  </si>
  <si>
    <t>Производство молока</t>
  </si>
  <si>
    <t>Производство яиц</t>
  </si>
  <si>
    <t>Производство деловой древесины</t>
  </si>
  <si>
    <t>Добыча угля</t>
  </si>
  <si>
    <t>Добыча нефти, включая газовый конденсат</t>
  </si>
  <si>
    <t>Производство мяса, включая субпродукты 1 категории</t>
  </si>
  <si>
    <t>Производство цельномолочной продукции (в пересчете на молоко)</t>
  </si>
  <si>
    <t>Производство сахара-песка</t>
  </si>
  <si>
    <t>Производство масел растительных</t>
  </si>
  <si>
    <t>Производство товарной пищевой рыбной продукции, включая консервы рыбные</t>
  </si>
  <si>
    <t>2.2. Промышленное производство</t>
  </si>
  <si>
    <t>2.3. Сельское хозяйство</t>
  </si>
  <si>
    <t>2.4. Транспорт и связь</t>
  </si>
  <si>
    <t>2.4.1. Транспорт</t>
  </si>
  <si>
    <t>2.4.2. Связь</t>
  </si>
  <si>
    <t>2.5. Строительство</t>
  </si>
  <si>
    <t>7. Основные фонды</t>
  </si>
  <si>
    <t>8. Финансы</t>
  </si>
  <si>
    <t>9. Денежные доходы и расходы населения</t>
  </si>
  <si>
    <t>10. Труд и занятость</t>
  </si>
  <si>
    <t>11. Развитие социальной сферы</t>
  </si>
  <si>
    <t xml:space="preserve">Доходы местного бюджета -  всего    </t>
  </si>
  <si>
    <t>Налоговые доходы</t>
  </si>
  <si>
    <t>налоги на имущество - всего</t>
  </si>
  <si>
    <t>в том числе: 
налог на имущество физических лиц</t>
  </si>
  <si>
    <t>транспортный налог</t>
  </si>
  <si>
    <t>земельный налог</t>
  </si>
  <si>
    <t>налоги со специальным налоговым режимом - всего</t>
  </si>
  <si>
    <t>в том числе: единый налог на вменен-ный доход для отд. видов деят-ти</t>
  </si>
  <si>
    <t>единый налог, взимаемый по упрощенной системе налогообложения</t>
  </si>
  <si>
    <t>единый сельскохозяйственный налог</t>
  </si>
  <si>
    <t>прочие налоговые доходы</t>
  </si>
  <si>
    <t>доходы от использования имущества, нах-ся в муниципальной собственности</t>
  </si>
  <si>
    <t>в том числе от сдачи в аренду мунициального имущества</t>
  </si>
  <si>
    <t>из них - арендная плата за земли</t>
  </si>
  <si>
    <t>доходы от продажи материальных и нематериальных активов</t>
  </si>
  <si>
    <t>в том числе от реализации муниципального имущества</t>
  </si>
  <si>
    <t>другие неналоговые доходы</t>
  </si>
  <si>
    <t>Безвозмездные поступления - всего</t>
  </si>
  <si>
    <t>в том числе: дотации от других бюджетов бюджетной системы РФ</t>
  </si>
  <si>
    <t>субвенции от других бюджетов бюджетной системы РФ</t>
  </si>
  <si>
    <t>средства, получаемые на компенсацию дополнительных расходов по решениям, принятым органами власти другого уровня</t>
  </si>
  <si>
    <t>субсидии от других бюджетов бюджетной системы РФ</t>
  </si>
  <si>
    <t xml:space="preserve">   прочие безвозмездные поступления</t>
  </si>
  <si>
    <t>Расходы местного бюджета -   всего</t>
  </si>
  <si>
    <t>функционирование законодательных (представительных) органов МС</t>
  </si>
  <si>
    <t>функционирование местных администраций</t>
  </si>
  <si>
    <t>топливо и энергетика</t>
  </si>
  <si>
    <t>сельское хозяйство и рыболовство</t>
  </si>
  <si>
    <t>другие вопросы в области национальной экономики</t>
  </si>
  <si>
    <t>Образование</t>
  </si>
  <si>
    <t>Культура, кинематография и средства массовой информации</t>
  </si>
  <si>
    <t>Здравоохранение и спорт</t>
  </si>
  <si>
    <t>Социальная политика</t>
  </si>
  <si>
    <t>Дефицит (-), профицит (+) местного бюджета</t>
  </si>
  <si>
    <t>Внутренний муниципальный долг (на конец периода)</t>
  </si>
  <si>
    <t>Объем отгруженных товаров собственного производства, выполненных работ и услуг собственными силами</t>
  </si>
  <si>
    <t xml:space="preserve">Объем отгруженных товаров собственного производства, выполненных работ и услуг собственными силами </t>
  </si>
  <si>
    <t xml:space="preserve">Индекс производства </t>
  </si>
  <si>
    <t xml:space="preserve">Индекс-дефлятор </t>
  </si>
  <si>
    <t xml:space="preserve">Объем работ, выполненных по виду деятельности "строительство" </t>
  </si>
  <si>
    <t xml:space="preserve">Индекс-дефлятор по объему работ, выполненных по виду деятельности "строительство" </t>
  </si>
  <si>
    <t xml:space="preserve">5. Малое и среднее предпринимательство </t>
  </si>
  <si>
    <t>Производство спирта этилового из пищевого сырья и технического</t>
  </si>
  <si>
    <t>Производство спирта этилового из пищевого сырья</t>
  </si>
  <si>
    <t>Производство водки и ликеро-водочных изделий</t>
  </si>
  <si>
    <t>Производство коньяков</t>
  </si>
  <si>
    <t>Производство вин виноградных</t>
  </si>
  <si>
    <t>Производство вин плодовых</t>
  </si>
  <si>
    <t>Производство вин шампанских и игристых</t>
  </si>
  <si>
    <t>Производство пива</t>
  </si>
  <si>
    <t>Производство хлопчатобумажных готовых тканей</t>
  </si>
  <si>
    <t>Производство трикотажных изделий</t>
  </si>
  <si>
    <t>Производство обуви</t>
  </si>
  <si>
    <t>Производство пиломатериалов</t>
  </si>
  <si>
    <t>Производство бумаги</t>
  </si>
  <si>
    <t>Производство автомобильного бензина</t>
  </si>
  <si>
    <t>Производство дизельного топлива</t>
  </si>
  <si>
    <t>Производство смазочных нефтяных масел</t>
  </si>
  <si>
    <t>Производство топочного мазута</t>
  </si>
  <si>
    <t xml:space="preserve">Производство минеральных удобрений (в пересчете на 100% питательных веществ) </t>
  </si>
  <si>
    <t>Производство полиэтилена</t>
  </si>
  <si>
    <t>Производство шин для грузовых автомобилей, автобусов и троллейбусов</t>
  </si>
  <si>
    <t>Производство шин для легковых автомобилей</t>
  </si>
  <si>
    <t>Производство цемента</t>
  </si>
  <si>
    <t>Производство строительного кирпича</t>
  </si>
  <si>
    <t>Производство блоков крупных стеновых (включая бетонные блоки стен подвалов)</t>
  </si>
  <si>
    <t>Производство блоков мелких стеновых из ячеистого бетона</t>
  </si>
  <si>
    <t>Производство готового проката черных металлов</t>
  </si>
  <si>
    <t>Производство стальных труб</t>
  </si>
  <si>
    <t>Производство металлорежущих станков</t>
  </si>
  <si>
    <t>Производство тракторов</t>
  </si>
  <si>
    <t>Производство телевизоров</t>
  </si>
  <si>
    <t>Производство бытовых холодильников и морозильников</t>
  </si>
  <si>
    <t>Производство бытовых стиральных машин</t>
  </si>
  <si>
    <t>Производство электропылесосов</t>
  </si>
  <si>
    <t>Производство ювелирных изделий в фактических ценах (без НДС и акциза)</t>
  </si>
  <si>
    <t>Производство грузовых автомобилей</t>
  </si>
  <si>
    <t>Производство легковых автомобилей</t>
  </si>
  <si>
    <t>Производство мотоциклов</t>
  </si>
  <si>
    <t>Производство электроэнергии</t>
  </si>
  <si>
    <t>Производство электроэнергии, вырабатываемой АЭС</t>
  </si>
  <si>
    <t>Производство электроэнергии, вырабатываемой ТЭС</t>
  </si>
  <si>
    <t>Производство электроэнергии, вырабатываемой ГЭС</t>
  </si>
  <si>
    <t>по организационно-правовым формам (государственные унитарные предприятия; государственные учреждения; хозяйственные общества с долей госсобственности, превышающей 50% уставного капитала; хозяйственные общества, в уставном капитале которых более 50% акций (долей) находятся в собственности хозяйственных обществ, относящихся к госсектору) (далее – по организационно-правовым формам)</t>
  </si>
  <si>
    <t xml:space="preserve">доля государственного сектора в общем количестве организаций </t>
  </si>
  <si>
    <t>по организационно-правовым формам</t>
  </si>
  <si>
    <t xml:space="preserve">8. </t>
  </si>
  <si>
    <t>Количество приватизированных имущественных комплексов государственных унитарных предприятий, всего</t>
  </si>
  <si>
    <t xml:space="preserve">9. </t>
  </si>
  <si>
    <t>Средства, полученные от покупателей государственного имущества,всего</t>
  </si>
  <si>
    <t>от продажи акций открытых акционерных обществ</t>
  </si>
  <si>
    <t>от продажи государственного имущества (без продажи акций открытых акционерных обществ)</t>
  </si>
  <si>
    <t>от выкупа земельных участков собственниками объектов недвижимости</t>
  </si>
  <si>
    <t xml:space="preserve">10. </t>
  </si>
  <si>
    <t xml:space="preserve">Перечислено денежных средств, полученных от покупателей государственного имущества, всего </t>
  </si>
  <si>
    <t>в федеральный бюджет</t>
  </si>
  <si>
    <t xml:space="preserve">11. </t>
  </si>
  <si>
    <t>Число средних предприятий (на конец года)</t>
  </si>
  <si>
    <t>обрабатывающие производства</t>
  </si>
  <si>
    <t>оптовая и розничная торговля, ремонт автотранспортных средств, мотоциклов, бытовых изделий и предметов личного пользования</t>
  </si>
  <si>
    <t>транспорт и связь</t>
  </si>
  <si>
    <t>операции с недвижимом имуществом, аренда и предоставление услуг, в том числе:</t>
  </si>
  <si>
    <t xml:space="preserve">       научные исследования и разработки</t>
  </si>
  <si>
    <t>в том числе по отдельным видам экономической деятельности:</t>
  </si>
  <si>
    <t>добыча полезных ископаемых</t>
  </si>
  <si>
    <t>производство и распределение электроэнергии, газа и воды</t>
  </si>
  <si>
    <t xml:space="preserve">Средства, полученные от использования находящегося в госсобственности имущества, всего </t>
  </si>
  <si>
    <t>перечисленные в федеральный бюджет</t>
  </si>
  <si>
    <t>дивиденды по акциям организаций госсектора, принадлежащим государству, всего</t>
  </si>
  <si>
    <t>средства, полученные от сдачи в аренду имущества, находящегося в госсобственности, всего</t>
  </si>
  <si>
    <t>ВСЕГО</t>
  </si>
  <si>
    <r>
      <t>Примечание</t>
    </r>
    <r>
      <rPr>
        <sz val="12"/>
        <rFont val="Times New Roman"/>
        <family val="1"/>
      </rPr>
      <t>. По стоимостным показателям объем в ценах соответствующих лет рассчитываются: 2003 год – отчет,</t>
    </r>
  </si>
  <si>
    <t>2004 и 2005 годы – по индексам цен.</t>
  </si>
  <si>
    <t>№ п.п</t>
  </si>
  <si>
    <t>посещений в смену на 10 тыс. населения</t>
  </si>
  <si>
    <t>чел. на 10 тыс. населения</t>
  </si>
  <si>
    <t>в том числе:</t>
  </si>
  <si>
    <t>Численность обучающихся в первую смену в дневных учреждениях общего образования в % к общему числу обучающихся в этих учреждениях</t>
  </si>
  <si>
    <t>млн.куб.м</t>
  </si>
  <si>
    <t>тыс.т.</t>
  </si>
  <si>
    <t>Форма 2п</t>
  </si>
  <si>
    <t>Субъект Российской Федерации:</t>
  </si>
  <si>
    <t>Республика Адыгея</t>
  </si>
  <si>
    <t>Раздел показателей</t>
  </si>
  <si>
    <t>Показатели</t>
  </si>
  <si>
    <t>Единица измерения</t>
  </si>
  <si>
    <t>Код</t>
  </si>
  <si>
    <t>Доп. Код</t>
  </si>
  <si>
    <t>Код отрасли</t>
  </si>
  <si>
    <t>Форма собственности</t>
  </si>
  <si>
    <t>Измерение</t>
  </si>
  <si>
    <t>отчет</t>
  </si>
  <si>
    <t>оценка</t>
  </si>
  <si>
    <t>прогноз</t>
  </si>
  <si>
    <t>вариант 1</t>
  </si>
  <si>
    <t>вариант 2</t>
  </si>
  <si>
    <t>тыс.человек</t>
  </si>
  <si>
    <t>промышленность</t>
  </si>
  <si>
    <t>строительство</t>
  </si>
  <si>
    <t>%</t>
  </si>
  <si>
    <t>из нее:</t>
  </si>
  <si>
    <t>Протяженность автомобильных дорог общего пользования с твердым покрытием</t>
  </si>
  <si>
    <t>единиц</t>
  </si>
  <si>
    <t>Автомобили грузовые</t>
  </si>
  <si>
    <t xml:space="preserve">Государства-участники СНГ </t>
  </si>
  <si>
    <t>Протяженность автомобильных дорог федерального значения</t>
  </si>
  <si>
    <t>Бензин автомобильный</t>
  </si>
  <si>
    <t>Трубы стальные</t>
  </si>
  <si>
    <t>штук</t>
  </si>
  <si>
    <t>тыс.тонн</t>
  </si>
  <si>
    <t>Ткани хлопчатобумажные</t>
  </si>
  <si>
    <t>км</t>
  </si>
  <si>
    <t>тыс. единиц</t>
  </si>
  <si>
    <t>человек</t>
  </si>
  <si>
    <t>Объем платных услуг населению, в том числе:</t>
  </si>
  <si>
    <t xml:space="preserve">        сельское хозяйство </t>
  </si>
  <si>
    <t>налоги, сборы и платежи за пользование природными ресурсами (акциз на гсм)</t>
  </si>
  <si>
    <t>из местного бюджета</t>
  </si>
  <si>
    <t xml:space="preserve">Реальные располагаемые денежные доходы населения в % к предыдущему году </t>
  </si>
  <si>
    <t xml:space="preserve">Численность пенсионеров, состоящих на учете в системе Пенсионного фонда РФ в общем населении </t>
  </si>
  <si>
    <t xml:space="preserve">    </t>
  </si>
  <si>
    <t xml:space="preserve">Основные  показатели для разработки прогноза социально-экономического развития  МР "СЕРГОКАЛИНСКИЙ РАЙОН"на 2022 год и на период до 2024года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</si>
</sst>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0.0"/>
    <numFmt numFmtId="167" formatCode="0.0000"/>
    <numFmt numFmtId="168" formatCode="_-* #,##0.000_р_._-;\-* #,##0.000_р_._-;_-* &quot;-&quot;??_р_._-;_-@_-"/>
  </numFmts>
  <fonts count="57" x14ac:knownFonts="1">
    <font>
      <sz val="10"/>
      <name val="Arial Cyr"/>
      <charset val="204"/>
    </font>
    <font>
      <b/>
      <sz val="10"/>
      <name val="Arial Cyr"/>
      <charset val="204"/>
    </font>
    <font>
      <b/>
      <sz val="9"/>
      <name val="Arial Cyr"/>
      <family val="2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sz val="9"/>
      <color indexed="9"/>
      <name val="Arial Cyr"/>
      <family val="2"/>
      <charset val="204"/>
    </font>
    <font>
      <sz val="8"/>
      <name val="Arial Cyr"/>
      <family val="2"/>
      <charset val="204"/>
    </font>
    <font>
      <sz val="8"/>
      <color indexed="10"/>
      <name val="Arial Cyr"/>
      <family val="2"/>
      <charset val="204"/>
    </font>
    <font>
      <b/>
      <sz val="8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b/>
      <sz val="8"/>
      <color indexed="8"/>
      <name val="Arial CYR"/>
      <family val="2"/>
      <charset val="204"/>
    </font>
    <font>
      <b/>
      <sz val="12"/>
      <name val="Arial Cyr"/>
      <family val="2"/>
      <charset val="204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u/>
      <sz val="12"/>
      <name val="Times New Roman"/>
      <family val="1"/>
    </font>
    <font>
      <b/>
      <sz val="8"/>
      <name val="Tahoma"/>
      <family val="2"/>
    </font>
    <font>
      <sz val="11"/>
      <name val="Tahoma"/>
      <family val="2"/>
    </font>
    <font>
      <sz val="8"/>
      <name val="Tahoma"/>
      <family val="2"/>
    </font>
    <font>
      <b/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0"/>
      <name val="Tahoma"/>
      <family val="2"/>
    </font>
    <font>
      <sz val="8"/>
      <color indexed="10"/>
      <name val="Tahoma"/>
      <family val="2"/>
    </font>
    <font>
      <sz val="10"/>
      <color indexed="8"/>
      <name val="Arial Cyr"/>
      <family val="2"/>
      <charset val="204"/>
    </font>
    <font>
      <b/>
      <sz val="12"/>
      <color indexed="8"/>
      <name val="Tahoma"/>
      <family val="2"/>
    </font>
    <font>
      <sz val="11"/>
      <color indexed="8"/>
      <name val="Tahoma"/>
      <family val="2"/>
    </font>
    <font>
      <sz val="8"/>
      <color indexed="8"/>
      <name val="Tahoma"/>
      <family val="2"/>
    </font>
    <font>
      <sz val="7"/>
      <color indexed="8"/>
      <name val="Tahoma"/>
      <family val="2"/>
    </font>
    <font>
      <sz val="7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11"/>
      <color indexed="8"/>
      <name val="Tahoma"/>
      <family val="2"/>
    </font>
    <font>
      <b/>
      <sz val="7"/>
      <color indexed="8"/>
      <name val="Tahoma"/>
      <family val="2"/>
      <charset val="204"/>
    </font>
    <font>
      <b/>
      <sz val="8"/>
      <color indexed="8"/>
      <name val="Tahoma"/>
      <family val="2"/>
    </font>
    <font>
      <b/>
      <sz val="8"/>
      <color indexed="8"/>
      <name val="Tahoma"/>
      <family val="2"/>
      <charset val="204"/>
    </font>
    <font>
      <sz val="10"/>
      <color indexed="8"/>
      <name val="Arial Cyr"/>
      <charset val="204"/>
    </font>
    <font>
      <strike/>
      <sz val="8"/>
      <color indexed="8"/>
      <name val="Tahoma"/>
      <family val="2"/>
    </font>
    <font>
      <strike/>
      <sz val="7"/>
      <color indexed="8"/>
      <name val="Tahoma"/>
      <family val="2"/>
    </font>
    <font>
      <b/>
      <strike/>
      <sz val="8"/>
      <color indexed="8"/>
      <name val="Tahoma"/>
      <family val="2"/>
    </font>
    <font>
      <i/>
      <sz val="8"/>
      <color indexed="8"/>
      <name val="Tahoma"/>
      <family val="2"/>
    </font>
    <font>
      <b/>
      <i/>
      <sz val="8"/>
      <color indexed="8"/>
      <name val="Tahoma"/>
      <family val="2"/>
    </font>
    <font>
      <sz val="7"/>
      <name val="Tahoma"/>
      <family val="2"/>
    </font>
    <font>
      <sz val="8"/>
      <name val="Tahoma"/>
      <family val="2"/>
      <charset val="204"/>
    </font>
    <font>
      <i/>
      <sz val="8"/>
      <name val="Tahoma"/>
      <family val="2"/>
      <charset val="204"/>
    </font>
    <font>
      <b/>
      <sz val="8"/>
      <name val="Tahoma"/>
      <family val="2"/>
      <charset val="204"/>
    </font>
    <font>
      <sz val="10"/>
      <name val="Arial Cyr"/>
      <charset val="204"/>
    </font>
    <font>
      <b/>
      <sz val="8"/>
      <color rgb="FF000000"/>
      <name val="Arial Cyr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sz val="10"/>
      <color theme="1"/>
      <name val="Arial Cyr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9" fillId="0" borderId="0" applyFont="0" applyFill="0" applyBorder="0" applyAlignment="0" applyProtection="0"/>
  </cellStyleXfs>
  <cellXfs count="487">
    <xf numFmtId="0" fontId="0" fillId="0" borderId="0" xfId="0"/>
    <xf numFmtId="49" fontId="4" fillId="0" borderId="0" xfId="0" applyNumberFormat="1" applyFont="1" applyFill="1" applyAlignment="1" applyProtection="1">
      <alignment horizontal="left"/>
    </xf>
    <xf numFmtId="0" fontId="4" fillId="0" borderId="0" xfId="0" applyFont="1" applyFill="1" applyProtection="1"/>
    <xf numFmtId="0" fontId="4" fillId="0" borderId="0" xfId="0" applyFont="1" applyFill="1" applyBorder="1" applyProtection="1"/>
    <xf numFmtId="49" fontId="4" fillId="0" borderId="0" xfId="0" applyNumberFormat="1" applyFont="1" applyFill="1" applyAlignment="1" applyProtection="1">
      <alignment horizontal="center" vertical="center"/>
    </xf>
    <xf numFmtId="49" fontId="4" fillId="0" borderId="0" xfId="0" applyNumberFormat="1" applyFont="1" applyFill="1" applyAlignment="1" applyProtection="1">
      <alignment horizontal="center"/>
    </xf>
    <xf numFmtId="49" fontId="4" fillId="0" borderId="0" xfId="0" applyNumberFormat="1" applyFont="1" applyFill="1" applyAlignment="1" applyProtection="1">
      <alignment horizontal="right"/>
    </xf>
    <xf numFmtId="0" fontId="8" fillId="0" borderId="1" xfId="0" applyFont="1" applyFill="1" applyBorder="1" applyAlignment="1" applyProtection="1">
      <alignment horizontal="left" vertical="center" wrapText="1"/>
    </xf>
    <xf numFmtId="0" fontId="10" fillId="0" borderId="0" xfId="0" applyFont="1"/>
    <xf numFmtId="0" fontId="12" fillId="0" borderId="0" xfId="0" applyFont="1"/>
    <xf numFmtId="0" fontId="13" fillId="0" borderId="0" xfId="0" applyFont="1" applyFill="1"/>
    <xf numFmtId="0" fontId="11" fillId="0" borderId="0" xfId="0" applyFont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3" fillId="0" borderId="0" xfId="0" applyNumberFormat="1" applyFont="1" applyAlignment="1">
      <alignment horizontal="left"/>
    </xf>
    <xf numFmtId="0" fontId="0" fillId="0" borderId="0" xfId="0" applyBorder="1"/>
    <xf numFmtId="0" fontId="10" fillId="0" borderId="0" xfId="0" applyFont="1" applyBorder="1" applyAlignment="1">
      <alignment horizontal="center"/>
    </xf>
    <xf numFmtId="0" fontId="3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/>
    <xf numFmtId="0" fontId="0" fillId="0" borderId="4" xfId="0" applyBorder="1" applyAlignment="1">
      <alignment wrapText="1"/>
    </xf>
    <xf numFmtId="0" fontId="0" fillId="0" borderId="0" xfId="0" applyFill="1"/>
    <xf numFmtId="1" fontId="10" fillId="0" borderId="0" xfId="0" applyNumberFormat="1" applyFont="1"/>
    <xf numFmtId="0" fontId="14" fillId="0" borderId="10" xfId="0" applyFont="1" applyFill="1" applyBorder="1" applyAlignment="1" applyProtection="1">
      <alignment horizontal="left" vertical="center"/>
    </xf>
    <xf numFmtId="0" fontId="14" fillId="0" borderId="11" xfId="0" applyFont="1" applyFill="1" applyBorder="1" applyAlignment="1" applyProtection="1">
      <alignment horizontal="left" vertical="center"/>
    </xf>
    <xf numFmtId="0" fontId="13" fillId="0" borderId="0" xfId="0" applyFont="1"/>
    <xf numFmtId="0" fontId="0" fillId="0" borderId="8" xfId="0" applyBorder="1" applyAlignment="1">
      <alignment wrapText="1"/>
    </xf>
    <xf numFmtId="0" fontId="0" fillId="0" borderId="12" xfId="0" applyBorder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top"/>
    </xf>
    <xf numFmtId="0" fontId="10" fillId="0" borderId="0" xfId="0" applyFont="1" applyAlignment="1">
      <alignment horizontal="center" wrapText="1"/>
    </xf>
    <xf numFmtId="0" fontId="0" fillId="0" borderId="0" xfId="0" applyProtection="1"/>
    <xf numFmtId="0" fontId="15" fillId="0" borderId="0" xfId="0" applyFont="1"/>
    <xf numFmtId="0" fontId="8" fillId="0" borderId="0" xfId="0" applyFont="1"/>
    <xf numFmtId="0" fontId="6" fillId="0" borderId="0" xfId="0" applyFont="1"/>
    <xf numFmtId="0" fontId="0" fillId="0" borderId="0" xfId="0" applyFill="1" applyBorder="1"/>
    <xf numFmtId="0" fontId="16" fillId="0" borderId="13" xfId="0" applyFont="1" applyBorder="1" applyAlignment="1">
      <alignment horizontal="center" wrapText="1"/>
    </xf>
    <xf numFmtId="0" fontId="0" fillId="0" borderId="14" xfId="0" applyBorder="1"/>
    <xf numFmtId="0" fontId="12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2" fillId="0" borderId="0" xfId="0" applyFont="1" applyFill="1" applyBorder="1" applyProtection="1"/>
    <xf numFmtId="0" fontId="2" fillId="0" borderId="0" xfId="0" applyFont="1" applyFill="1" applyProtection="1"/>
    <xf numFmtId="1" fontId="5" fillId="0" borderId="0" xfId="0" applyNumberFormat="1" applyFont="1" applyFill="1" applyBorder="1" applyProtection="1"/>
    <xf numFmtId="0" fontId="0" fillId="0" borderId="0" xfId="0" applyAlignment="1" applyProtection="1"/>
    <xf numFmtId="0" fontId="7" fillId="0" borderId="0" xfId="0" applyFont="1" applyFill="1" applyBorder="1" applyAlignment="1" applyProtection="1">
      <alignment horizontal="centerContinuous" vertical="top" wrapText="1"/>
    </xf>
    <xf numFmtId="0" fontId="0" fillId="0" borderId="0" xfId="0" applyAlignment="1" applyProtection="1">
      <alignment horizontal="centerContinuous"/>
    </xf>
    <xf numFmtId="0" fontId="0" fillId="0" borderId="0" xfId="0" applyFill="1" applyAlignment="1" applyProtection="1">
      <alignment horizontal="centerContinuous"/>
    </xf>
    <xf numFmtId="0" fontId="4" fillId="0" borderId="17" xfId="0" applyFont="1" applyFill="1" applyBorder="1" applyProtection="1"/>
    <xf numFmtId="0" fontId="0" fillId="0" borderId="0" xfId="0" applyFill="1" applyProtection="1"/>
    <xf numFmtId="0" fontId="12" fillId="0" borderId="17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center" vertical="top" wrapText="1"/>
      <protection locked="0"/>
    </xf>
    <xf numFmtId="0" fontId="17" fillId="0" borderId="14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center" vertical="top" wrapText="1"/>
      <protection locked="0"/>
    </xf>
    <xf numFmtId="0" fontId="0" fillId="0" borderId="14" xfId="0" applyBorder="1" applyProtection="1">
      <protection locked="0"/>
    </xf>
    <xf numFmtId="0" fontId="12" fillId="0" borderId="14" xfId="0" applyFont="1" applyBorder="1" applyAlignment="1" applyProtection="1">
      <alignment horizontal="left" vertical="top" wrapText="1"/>
      <protection locked="0"/>
    </xf>
    <xf numFmtId="0" fontId="11" fillId="0" borderId="17" xfId="0" applyFont="1" applyBorder="1" applyAlignment="1" applyProtection="1">
      <alignment horizontal="left" vertical="top" wrapText="1"/>
      <protection locked="0"/>
    </xf>
    <xf numFmtId="0" fontId="12" fillId="0" borderId="17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center" vertical="top" wrapText="1"/>
    </xf>
    <xf numFmtId="0" fontId="0" fillId="0" borderId="14" xfId="0" applyBorder="1" applyProtection="1"/>
    <xf numFmtId="0" fontId="11" fillId="0" borderId="0" xfId="0" applyFont="1" applyBorder="1" applyAlignment="1" applyProtection="1">
      <alignment horizontal="center" vertical="top" wrapText="1"/>
    </xf>
    <xf numFmtId="0" fontId="12" fillId="0" borderId="18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19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top" wrapText="1"/>
    </xf>
    <xf numFmtId="0" fontId="19" fillId="0" borderId="0" xfId="0" applyFont="1" applyAlignment="1" applyProtection="1">
      <alignment horizontal="center" vertical="top" wrapText="1"/>
    </xf>
    <xf numFmtId="0" fontId="12" fillId="0" borderId="0" xfId="0" applyFont="1" applyFill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right" vertical="top" wrapText="1"/>
      <protection locked="0"/>
    </xf>
    <xf numFmtId="166" fontId="12" fillId="0" borderId="0" xfId="0" applyNumberFormat="1" applyFont="1" applyBorder="1" applyAlignment="1" applyProtection="1">
      <alignment horizontal="center" vertical="top" wrapText="1"/>
      <protection locked="0"/>
    </xf>
    <xf numFmtId="166" fontId="12" fillId="0" borderId="16" xfId="0" applyNumberFormat="1" applyFont="1" applyBorder="1" applyAlignment="1" applyProtection="1">
      <alignment horizontal="center" vertical="top" wrapText="1"/>
      <protection locked="0"/>
    </xf>
    <xf numFmtId="166" fontId="12" fillId="0" borderId="0" xfId="0" applyNumberFormat="1" applyFont="1" applyBorder="1" applyAlignment="1" applyProtection="1">
      <alignment horizontal="right" vertical="top" wrapText="1"/>
      <protection locked="0"/>
    </xf>
    <xf numFmtId="166" fontId="12" fillId="0" borderId="16" xfId="0" applyNumberFormat="1" applyFont="1" applyBorder="1" applyAlignment="1" applyProtection="1">
      <alignment horizontal="right" vertical="top" wrapText="1"/>
      <protection locked="0"/>
    </xf>
    <xf numFmtId="0" fontId="12" fillId="0" borderId="16" xfId="0" applyFont="1" applyBorder="1" applyAlignment="1" applyProtection="1">
      <alignment horizontal="center" vertical="top" wrapText="1"/>
      <protection locked="0"/>
    </xf>
    <xf numFmtId="1" fontId="12" fillId="0" borderId="16" xfId="0" applyNumberFormat="1" applyFont="1" applyBorder="1" applyAlignment="1" applyProtection="1">
      <alignment horizontal="center" vertical="top" wrapText="1"/>
      <protection locked="0"/>
    </xf>
    <xf numFmtId="0" fontId="12" fillId="0" borderId="19" xfId="0" applyFont="1" applyBorder="1" applyAlignment="1" applyProtection="1">
      <alignment horizontal="center" vertical="top" wrapText="1"/>
      <protection locked="0"/>
    </xf>
    <xf numFmtId="0" fontId="18" fillId="0" borderId="0" xfId="0" applyFont="1" applyBorder="1" applyAlignment="1" applyProtection="1">
      <alignment horizontal="right" vertical="top" wrapText="1"/>
      <protection locked="0"/>
    </xf>
    <xf numFmtId="0" fontId="18" fillId="0" borderId="0" xfId="0" applyFont="1" applyBorder="1" applyAlignment="1" applyProtection="1">
      <alignment horizontal="center" vertical="top" wrapText="1"/>
      <protection locked="0"/>
    </xf>
    <xf numFmtId="0" fontId="18" fillId="0" borderId="16" xfId="0" applyFont="1" applyBorder="1" applyAlignment="1" applyProtection="1">
      <alignment horizontal="center" vertical="top" wrapText="1"/>
      <protection locked="0"/>
    </xf>
    <xf numFmtId="0" fontId="0" fillId="0" borderId="0" xfId="0" applyBorder="1" applyProtection="1">
      <protection locked="0"/>
    </xf>
    <xf numFmtId="0" fontId="0" fillId="0" borderId="16" xfId="0" applyBorder="1" applyProtection="1">
      <protection locked="0"/>
    </xf>
    <xf numFmtId="0" fontId="12" fillId="0" borderId="0" xfId="0" applyFont="1" applyBorder="1" applyAlignment="1" applyProtection="1">
      <alignment horizontal="justify" vertical="top" wrapText="1"/>
      <protection locked="0"/>
    </xf>
    <xf numFmtId="0" fontId="12" fillId="0" borderId="16" xfId="0" applyFont="1" applyBorder="1" applyAlignment="1" applyProtection="1">
      <alignment horizontal="justify" vertical="top" wrapText="1"/>
      <protection locked="0"/>
    </xf>
    <xf numFmtId="0" fontId="0" fillId="0" borderId="18" xfId="0" applyBorder="1" applyProtection="1">
      <protection locked="0"/>
    </xf>
    <xf numFmtId="0" fontId="0" fillId="0" borderId="8" xfId="0" applyBorder="1" applyProtection="1">
      <protection locked="0"/>
    </xf>
    <xf numFmtId="2" fontId="0" fillId="0" borderId="0" xfId="0" applyNumberFormat="1" applyBorder="1" applyProtection="1">
      <protection locked="0"/>
    </xf>
    <xf numFmtId="2" fontId="10" fillId="0" borderId="0" xfId="0" applyNumberFormat="1" applyFont="1" applyFill="1" applyBorder="1" applyProtection="1">
      <protection locked="0"/>
    </xf>
    <xf numFmtId="2" fontId="10" fillId="0" borderId="0" xfId="0" applyNumberFormat="1" applyFont="1" applyBorder="1" applyProtection="1">
      <protection locked="0"/>
    </xf>
    <xf numFmtId="2" fontId="10" fillId="0" borderId="0" xfId="0" applyNumberFormat="1" applyFont="1" applyFill="1" applyProtection="1">
      <protection locked="0"/>
    </xf>
    <xf numFmtId="2" fontId="0" fillId="0" borderId="0" xfId="0" applyNumberFormat="1" applyFill="1" applyBorder="1" applyProtection="1">
      <protection locked="0"/>
    </xf>
    <xf numFmtId="2" fontId="0" fillId="0" borderId="0" xfId="0" applyNumberFormat="1" applyFill="1" applyProtection="1">
      <protection locked="0"/>
    </xf>
    <xf numFmtId="2" fontId="0" fillId="0" borderId="0" xfId="0" applyNumberFormat="1" applyProtection="1">
      <protection locked="0"/>
    </xf>
    <xf numFmtId="2" fontId="10" fillId="0" borderId="0" xfId="0" applyNumberFormat="1" applyFont="1" applyFill="1" applyAlignment="1" applyProtection="1">
      <alignment horizontal="center"/>
      <protection locked="0"/>
    </xf>
    <xf numFmtId="2" fontId="10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2" fontId="10" fillId="0" borderId="0" xfId="0" applyNumberFormat="1" applyFont="1" applyAlignment="1" applyProtection="1">
      <alignment horizontal="center"/>
      <protection locked="0"/>
    </xf>
    <xf numFmtId="49" fontId="20" fillId="0" borderId="20" xfId="0" applyNumberFormat="1" applyFont="1" applyFill="1" applyBorder="1" applyAlignment="1" applyProtection="1">
      <alignment horizontal="centerContinuous" vertical="center"/>
    </xf>
    <xf numFmtId="49" fontId="20" fillId="0" borderId="20" xfId="0" applyNumberFormat="1" applyFont="1" applyFill="1" applyBorder="1" applyAlignment="1" applyProtection="1">
      <alignment horizontal="centerContinuous" vertical="center" wrapText="1"/>
    </xf>
    <xf numFmtId="49" fontId="20" fillId="0" borderId="20" xfId="0" applyNumberFormat="1" applyFont="1" applyFill="1" applyBorder="1" applyAlignment="1" applyProtection="1">
      <alignment horizontal="center" vertical="center" wrapText="1"/>
    </xf>
    <xf numFmtId="49" fontId="20" fillId="0" borderId="20" xfId="0" applyNumberFormat="1" applyFont="1" applyFill="1" applyBorder="1" applyAlignment="1" applyProtection="1">
      <alignment horizontal="left" vertical="center" wrapText="1"/>
    </xf>
    <xf numFmtId="0" fontId="20" fillId="0" borderId="20" xfId="0" applyFont="1" applyBorder="1" applyAlignment="1" applyProtection="1">
      <alignment horizontal="centerContinuous" vertical="center" wrapText="1"/>
    </xf>
    <xf numFmtId="0" fontId="20" fillId="0" borderId="20" xfId="0" applyFont="1" applyFill="1" applyBorder="1" applyAlignment="1" applyProtection="1">
      <alignment horizontal="centerContinuous" vertical="center"/>
    </xf>
    <xf numFmtId="0" fontId="20" fillId="0" borderId="20" xfId="0" applyFont="1" applyFill="1" applyBorder="1" applyAlignment="1" applyProtection="1">
      <alignment horizontal="centerContinuous"/>
    </xf>
    <xf numFmtId="0" fontId="20" fillId="0" borderId="20" xfId="0" applyFont="1" applyFill="1" applyBorder="1" applyAlignment="1" applyProtection="1">
      <alignment horizontal="right"/>
    </xf>
    <xf numFmtId="0" fontId="20" fillId="0" borderId="20" xfId="0" applyFont="1" applyFill="1" applyBorder="1" applyAlignment="1" applyProtection="1">
      <alignment horizontal="left" vertical="center" wrapText="1"/>
    </xf>
    <xf numFmtId="0" fontId="20" fillId="0" borderId="20" xfId="0" applyFont="1" applyFill="1" applyBorder="1" applyAlignment="1" applyProtection="1">
      <alignment horizontal="centerContinuous" vertical="center" wrapText="1"/>
    </xf>
    <xf numFmtId="0" fontId="20" fillId="0" borderId="20" xfId="0" applyFont="1" applyBorder="1" applyAlignment="1" applyProtection="1">
      <alignment horizontal="centerContinuous" vertical="center"/>
    </xf>
    <xf numFmtId="0" fontId="20" fillId="0" borderId="20" xfId="0" applyFont="1" applyFill="1" applyBorder="1" applyAlignment="1" applyProtection="1">
      <alignment vertical="center"/>
    </xf>
    <xf numFmtId="0" fontId="20" fillId="0" borderId="20" xfId="0" applyFont="1" applyFill="1" applyBorder="1" applyAlignment="1" applyProtection="1">
      <alignment vertical="center" wrapText="1"/>
    </xf>
    <xf numFmtId="49" fontId="24" fillId="0" borderId="0" xfId="0" applyNumberFormat="1" applyFont="1" applyFill="1" applyAlignment="1" applyProtection="1">
      <alignment horizontal="centerContinuous" vertical="center"/>
    </xf>
    <xf numFmtId="0" fontId="26" fillId="0" borderId="0" xfId="0" applyFont="1" applyFill="1" applyAlignment="1" applyProtection="1">
      <alignment horizontal="centerContinuous" vertical="center"/>
    </xf>
    <xf numFmtId="0" fontId="26" fillId="0" borderId="0" xfId="0" applyFont="1" applyAlignment="1" applyProtection="1">
      <alignment horizontal="centerContinuous" vertical="center"/>
    </xf>
    <xf numFmtId="49" fontId="24" fillId="0" borderId="0" xfId="0" applyNumberFormat="1" applyFont="1" applyFill="1" applyAlignment="1" applyProtection="1">
      <alignment horizontal="centerContinuous" vertical="center" wrapText="1"/>
    </xf>
    <xf numFmtId="0" fontId="26" fillId="0" borderId="0" xfId="0" applyFont="1" applyFill="1" applyAlignment="1" applyProtection="1">
      <alignment horizontal="centerContinuous" vertical="center" wrapText="1"/>
    </xf>
    <xf numFmtId="0" fontId="26" fillId="0" borderId="0" xfId="0" applyFont="1" applyAlignment="1" applyProtection="1">
      <alignment horizontal="centerContinuous" vertical="center" wrapText="1"/>
    </xf>
    <xf numFmtId="0" fontId="25" fillId="0" borderId="0" xfId="0" applyFont="1" applyFill="1" applyProtection="1"/>
    <xf numFmtId="0" fontId="25" fillId="0" borderId="0" xfId="0" applyFont="1" applyFill="1" applyProtection="1">
      <protection locked="0"/>
    </xf>
    <xf numFmtId="49" fontId="25" fillId="0" borderId="0" xfId="0" applyNumberFormat="1" applyFont="1" applyFill="1" applyAlignment="1" applyProtection="1">
      <alignment horizontal="center" vertical="center"/>
      <protection locked="0"/>
    </xf>
    <xf numFmtId="49" fontId="25" fillId="0" borderId="0" xfId="0" applyNumberFormat="1" applyFont="1" applyFill="1" applyAlignment="1" applyProtection="1">
      <alignment horizontal="center"/>
    </xf>
    <xf numFmtId="49" fontId="25" fillId="0" borderId="0" xfId="0" applyNumberFormat="1" applyFont="1" applyFill="1" applyAlignment="1" applyProtection="1">
      <alignment horizontal="right"/>
    </xf>
    <xf numFmtId="49" fontId="25" fillId="0" borderId="0" xfId="0" applyNumberFormat="1" applyFont="1" applyFill="1" applyAlignment="1" applyProtection="1">
      <alignment horizontal="center" vertical="center"/>
    </xf>
    <xf numFmtId="49" fontId="25" fillId="0" borderId="0" xfId="0" applyNumberFormat="1" applyFont="1" applyFill="1" applyAlignment="1" applyProtection="1">
      <alignment horizontal="left"/>
    </xf>
    <xf numFmtId="0" fontId="26" fillId="0" borderId="0" xfId="0" applyFont="1" applyProtection="1"/>
    <xf numFmtId="0" fontId="26" fillId="0" borderId="0" xfId="0" applyFont="1" applyAlignment="1" applyProtection="1"/>
    <xf numFmtId="0" fontId="24" fillId="0" borderId="0" xfId="0" applyFont="1" applyFill="1" applyProtection="1"/>
    <xf numFmtId="0" fontId="24" fillId="0" borderId="0" xfId="0" applyFont="1" applyFill="1" applyProtection="1">
      <protection locked="0"/>
    </xf>
    <xf numFmtId="0" fontId="22" fillId="0" borderId="0" xfId="0" applyFont="1" applyFill="1" applyProtection="1"/>
    <xf numFmtId="0" fontId="25" fillId="0" borderId="0" xfId="0" applyFont="1" applyFill="1" applyBorder="1" applyProtection="1"/>
    <xf numFmtId="2" fontId="25" fillId="0" borderId="0" xfId="0" applyNumberFormat="1" applyFont="1" applyFill="1" applyProtection="1"/>
    <xf numFmtId="0" fontId="27" fillId="0" borderId="0" xfId="0" applyFont="1" applyFill="1" applyBorder="1" applyAlignment="1" applyProtection="1">
      <alignment horizontal="centerContinuous" vertical="top" wrapText="1"/>
    </xf>
    <xf numFmtId="0" fontId="22" fillId="0" borderId="0" xfId="0" applyFont="1" applyFill="1" applyAlignment="1" applyProtection="1">
      <alignment horizontal="centerContinuous"/>
    </xf>
    <xf numFmtId="0" fontId="14" fillId="0" borderId="17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0" fillId="0" borderId="0" xfId="0" applyNumberFormat="1" applyFill="1" applyProtection="1"/>
    <xf numFmtId="2" fontId="28" fillId="0" borderId="0" xfId="0" applyNumberFormat="1" applyFont="1" applyFill="1" applyBorder="1" applyAlignment="1">
      <alignment horizontal="right"/>
    </xf>
    <xf numFmtId="2" fontId="28" fillId="0" borderId="0" xfId="0" applyNumberFormat="1" applyFont="1" applyFill="1" applyBorder="1" applyAlignment="1" applyProtection="1">
      <alignment horizontal="right"/>
      <protection locked="0"/>
    </xf>
    <xf numFmtId="1" fontId="4" fillId="0" borderId="0" xfId="0" applyNumberFormat="1" applyFont="1" applyFill="1" applyBorder="1" applyProtection="1"/>
    <xf numFmtId="0" fontId="20" fillId="0" borderId="20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 wrapText="1"/>
    </xf>
    <xf numFmtId="2" fontId="28" fillId="0" borderId="21" xfId="0" applyNumberFormat="1" applyFont="1" applyFill="1" applyBorder="1" applyAlignment="1" applyProtection="1">
      <alignment horizontal="right"/>
      <protection locked="0"/>
    </xf>
    <xf numFmtId="2" fontId="28" fillId="0" borderId="22" xfId="0" applyNumberFormat="1" applyFont="1" applyFill="1" applyBorder="1" applyAlignment="1" applyProtection="1">
      <alignment horizontal="right"/>
      <protection locked="0"/>
    </xf>
    <xf numFmtId="2" fontId="28" fillId="0" borderId="23" xfId="0" applyNumberFormat="1" applyFont="1" applyFill="1" applyBorder="1" applyAlignment="1" applyProtection="1">
      <alignment horizontal="right"/>
      <protection locked="0"/>
    </xf>
    <xf numFmtId="2" fontId="28" fillId="0" borderId="24" xfId="0" applyNumberFormat="1" applyFont="1" applyFill="1" applyBorder="1" applyAlignment="1" applyProtection="1">
      <alignment horizontal="right"/>
      <protection locked="0"/>
    </xf>
    <xf numFmtId="2" fontId="28" fillId="0" borderId="25" xfId="0" applyNumberFormat="1" applyFont="1" applyFill="1" applyBorder="1" applyAlignment="1" applyProtection="1">
      <alignment horizontal="right"/>
      <protection locked="0"/>
    </xf>
    <xf numFmtId="2" fontId="28" fillId="0" borderId="26" xfId="0" applyNumberFormat="1" applyFont="1" applyFill="1" applyBorder="1" applyAlignment="1" applyProtection="1">
      <alignment horizontal="right"/>
      <protection locked="0"/>
    </xf>
    <xf numFmtId="2" fontId="9" fillId="0" borderId="24" xfId="0" applyNumberFormat="1" applyFont="1" applyFill="1" applyBorder="1" applyAlignment="1" applyProtection="1">
      <alignment horizontal="right"/>
      <protection locked="0"/>
    </xf>
    <xf numFmtId="2" fontId="28" fillId="0" borderId="27" xfId="0" applyNumberFormat="1" applyFont="1" applyFill="1" applyBorder="1" applyAlignment="1" applyProtection="1">
      <alignment horizontal="right"/>
      <protection locked="0"/>
    </xf>
    <xf numFmtId="2" fontId="28" fillId="0" borderId="28" xfId="0" applyNumberFormat="1" applyFont="1" applyFill="1" applyBorder="1" applyAlignment="1" applyProtection="1">
      <alignment horizontal="right"/>
      <protection locked="0"/>
    </xf>
    <xf numFmtId="2" fontId="28" fillId="0" borderId="29" xfId="0" applyNumberFormat="1" applyFont="1" applyFill="1" applyBorder="1" applyAlignment="1" applyProtection="1">
      <alignment horizontal="right"/>
      <protection locked="0"/>
    </xf>
    <xf numFmtId="0" fontId="29" fillId="2" borderId="30" xfId="0" applyFont="1" applyFill="1" applyBorder="1" applyAlignment="1" applyProtection="1">
      <alignment horizontal="left" vertical="center" wrapText="1"/>
    </xf>
    <xf numFmtId="0" fontId="30" fillId="2" borderId="30" xfId="0" applyFont="1" applyFill="1" applyBorder="1" applyAlignment="1" applyProtection="1">
      <alignment horizontal="center" vertical="center" wrapText="1"/>
    </xf>
    <xf numFmtId="2" fontId="31" fillId="0" borderId="31" xfId="0" applyNumberFormat="1" applyFont="1" applyFill="1" applyBorder="1" applyAlignment="1" applyProtection="1">
      <alignment horizontal="center" vertical="center"/>
      <protection locked="0"/>
    </xf>
    <xf numFmtId="2" fontId="31" fillId="0" borderId="32" xfId="0" applyNumberFormat="1" applyFont="1" applyFill="1" applyBorder="1" applyAlignment="1" applyProtection="1">
      <alignment horizontal="center" vertical="top" wrapText="1"/>
      <protection locked="0"/>
    </xf>
    <xf numFmtId="49" fontId="31" fillId="0" borderId="32" xfId="0" applyNumberFormat="1" applyFont="1" applyFill="1" applyBorder="1" applyAlignment="1" applyProtection="1">
      <alignment horizontal="center" vertical="top" wrapText="1"/>
      <protection locked="0"/>
    </xf>
    <xf numFmtId="0" fontId="9" fillId="0" borderId="0" xfId="0" applyFont="1" applyFill="1" applyBorder="1" applyProtection="1"/>
    <xf numFmtId="0" fontId="31" fillId="2" borderId="20" xfId="0" applyFont="1" applyFill="1" applyBorder="1" applyAlignment="1" applyProtection="1">
      <alignment horizontal="left" vertical="center" wrapText="1" indent="1"/>
    </xf>
    <xf numFmtId="0" fontId="32" fillId="2" borderId="20" xfId="0" applyFont="1" applyFill="1" applyBorder="1" applyAlignment="1" applyProtection="1">
      <alignment horizontal="center" vertical="center" wrapText="1"/>
    </xf>
    <xf numFmtId="2" fontId="9" fillId="0" borderId="0" xfId="0" applyNumberFormat="1" applyFont="1" applyFill="1" applyBorder="1" applyAlignment="1" applyProtection="1">
      <alignment horizontal="right" vertical="center"/>
    </xf>
    <xf numFmtId="2" fontId="31" fillId="0" borderId="33" xfId="0" applyNumberFormat="1" applyFont="1" applyFill="1" applyBorder="1" applyAlignment="1" applyProtection="1">
      <alignment horizontal="center" vertical="top" wrapText="1"/>
      <protection locked="0"/>
    </xf>
    <xf numFmtId="49" fontId="31" fillId="0" borderId="33" xfId="0" applyNumberFormat="1" applyFont="1" applyFill="1" applyBorder="1" applyAlignment="1" applyProtection="1">
      <alignment horizontal="center" vertical="top" wrapText="1"/>
      <protection locked="0"/>
    </xf>
    <xf numFmtId="0" fontId="31" fillId="2" borderId="20" xfId="0" applyFont="1" applyFill="1" applyBorder="1" applyAlignment="1" applyProtection="1">
      <alignment horizontal="left" vertical="center" wrapText="1"/>
    </xf>
    <xf numFmtId="0" fontId="31" fillId="2" borderId="20" xfId="0" applyFont="1" applyFill="1" applyBorder="1" applyAlignment="1" applyProtection="1">
      <alignment horizontal="left" vertical="center" wrapText="1" indent="2"/>
    </xf>
    <xf numFmtId="2" fontId="31" fillId="0" borderId="34" xfId="0" applyNumberFormat="1" applyFont="1" applyFill="1" applyBorder="1" applyAlignment="1" applyProtection="1">
      <alignment horizontal="center" vertical="top" wrapText="1"/>
      <protection locked="0"/>
    </xf>
    <xf numFmtId="2" fontId="31" fillId="0" borderId="35" xfId="0" applyNumberFormat="1" applyFont="1" applyFill="1" applyBorder="1" applyAlignment="1" applyProtection="1">
      <alignment horizontal="center" vertical="top" wrapText="1"/>
      <protection locked="0"/>
    </xf>
    <xf numFmtId="0" fontId="29" fillId="2" borderId="20" xfId="0" applyFont="1" applyFill="1" applyBorder="1" applyAlignment="1" applyProtection="1">
      <alignment horizontal="left" vertical="center" wrapText="1"/>
    </xf>
    <xf numFmtId="0" fontId="35" fillId="2" borderId="20" xfId="0" applyFont="1" applyFill="1" applyBorder="1" applyAlignment="1" applyProtection="1">
      <alignment horizontal="left" vertical="center" wrapText="1" indent="1"/>
    </xf>
    <xf numFmtId="49" fontId="31" fillId="0" borderId="34" xfId="0" applyNumberFormat="1" applyFont="1" applyFill="1" applyBorder="1" applyAlignment="1" applyProtection="1">
      <alignment horizontal="center" vertical="top" wrapText="1"/>
      <protection locked="0"/>
    </xf>
    <xf numFmtId="0" fontId="31" fillId="0" borderId="34" xfId="0" applyFont="1" applyBorder="1" applyAlignment="1">
      <alignment horizontal="center" vertical="top" wrapText="1"/>
    </xf>
    <xf numFmtId="49" fontId="31" fillId="0" borderId="35" xfId="0" applyNumberFormat="1" applyFont="1" applyFill="1" applyBorder="1" applyAlignment="1" applyProtection="1">
      <alignment horizontal="center" vertical="top" wrapText="1"/>
      <protection locked="0"/>
    </xf>
    <xf numFmtId="0" fontId="31" fillId="0" borderId="33" xfId="0" applyFont="1" applyBorder="1" applyAlignment="1">
      <alignment horizontal="center" vertical="top" wrapText="1"/>
    </xf>
    <xf numFmtId="49" fontId="31" fillId="0" borderId="33" xfId="0" applyNumberFormat="1" applyFont="1" applyBorder="1" applyAlignment="1">
      <alignment horizontal="center" vertical="top" wrapText="1"/>
    </xf>
    <xf numFmtId="0" fontId="35" fillId="2" borderId="20" xfId="0" applyFont="1" applyFill="1" applyBorder="1" applyAlignment="1" applyProtection="1">
      <alignment horizontal="left" vertical="center" wrapText="1" indent="2"/>
    </xf>
    <xf numFmtId="0" fontId="30" fillId="2" borderId="20" xfId="0" applyFont="1" applyFill="1" applyBorder="1" applyAlignment="1" applyProtection="1">
      <alignment horizontal="center" vertical="center" wrapText="1"/>
    </xf>
    <xf numFmtId="0" fontId="31" fillId="0" borderId="35" xfId="0" applyFont="1" applyBorder="1" applyAlignment="1">
      <alignment horizontal="center" vertical="top" wrapText="1"/>
    </xf>
    <xf numFmtId="0" fontId="31" fillId="0" borderId="32" xfId="0" applyFont="1" applyBorder="1" applyAlignment="1">
      <alignment horizontal="center" vertical="top" wrapText="1"/>
    </xf>
    <xf numFmtId="0" fontId="31" fillId="2" borderId="20" xfId="0" applyFont="1" applyFill="1" applyBorder="1" applyAlignment="1" applyProtection="1">
      <alignment horizontal="left" vertical="center" wrapText="1" indent="3"/>
    </xf>
    <xf numFmtId="0" fontId="9" fillId="0" borderId="0" xfId="0" applyFont="1" applyFill="1" applyProtection="1"/>
    <xf numFmtId="0" fontId="37" fillId="2" borderId="20" xfId="0" applyFont="1" applyFill="1" applyBorder="1" applyAlignment="1" applyProtection="1">
      <alignment horizontal="left" vertical="center" wrapText="1" indent="1"/>
    </xf>
    <xf numFmtId="49" fontId="31" fillId="0" borderId="34" xfId="0" applyNumberFormat="1" applyFont="1" applyBorder="1" applyAlignment="1">
      <alignment horizontal="center" vertical="top" wrapText="1"/>
    </xf>
    <xf numFmtId="49" fontId="31" fillId="0" borderId="35" xfId="0" applyNumberFormat="1" applyFont="1" applyBorder="1" applyAlignment="1">
      <alignment horizontal="center" vertical="top" wrapText="1"/>
    </xf>
    <xf numFmtId="49" fontId="31" fillId="0" borderId="32" xfId="0" applyNumberFormat="1" applyFont="1" applyBorder="1" applyAlignment="1">
      <alignment horizontal="center" vertical="top" wrapText="1"/>
    </xf>
    <xf numFmtId="0" fontId="38" fillId="2" borderId="20" xfId="0" applyFont="1" applyFill="1" applyBorder="1" applyAlignment="1">
      <alignment horizontal="left" wrapText="1" indent="1"/>
    </xf>
    <xf numFmtId="0" fontId="34" fillId="2" borderId="20" xfId="0" applyFont="1" applyFill="1" applyBorder="1" applyAlignment="1">
      <alignment horizontal="center"/>
    </xf>
    <xf numFmtId="0" fontId="34" fillId="2" borderId="20" xfId="0" applyFont="1" applyFill="1" applyBorder="1" applyAlignment="1">
      <alignment horizontal="left" indent="2"/>
    </xf>
    <xf numFmtId="0" fontId="34" fillId="2" borderId="20" xfId="0" applyFont="1" applyFill="1" applyBorder="1" applyAlignment="1">
      <alignment horizontal="center" wrapText="1"/>
    </xf>
    <xf numFmtId="0" fontId="34" fillId="2" borderId="20" xfId="0" applyFont="1" applyFill="1" applyBorder="1" applyAlignment="1">
      <alignment horizontal="left" wrapText="1" indent="2"/>
    </xf>
    <xf numFmtId="0" fontId="34" fillId="2" borderId="20" xfId="0" applyFont="1" applyFill="1" applyBorder="1" applyAlignment="1">
      <alignment horizontal="left" wrapText="1" indent="1"/>
    </xf>
    <xf numFmtId="0" fontId="34" fillId="2" borderId="20" xfId="0" applyFont="1" applyFill="1" applyBorder="1" applyAlignment="1">
      <alignment horizontal="left" indent="1"/>
    </xf>
    <xf numFmtId="0" fontId="34" fillId="2" borderId="20" xfId="0" applyFont="1" applyFill="1" applyBorder="1"/>
    <xf numFmtId="166" fontId="38" fillId="2" borderId="20" xfId="0" applyNumberFormat="1" applyFont="1" applyFill="1" applyBorder="1" applyAlignment="1">
      <alignment horizontal="left" indent="4"/>
    </xf>
    <xf numFmtId="0" fontId="38" fillId="2" borderId="20" xfId="0" applyFont="1" applyFill="1" applyBorder="1" applyAlignment="1">
      <alignment horizontal="left" wrapText="1" indent="4"/>
    </xf>
    <xf numFmtId="0" fontId="34" fillId="2" borderId="20" xfId="0" applyFont="1" applyFill="1" applyBorder="1" applyAlignment="1">
      <alignment horizontal="left" wrapText="1" indent="4"/>
    </xf>
    <xf numFmtId="0" fontId="38" fillId="2" borderId="20" xfId="0" applyFont="1" applyFill="1" applyBorder="1" applyAlignment="1">
      <alignment horizontal="left" indent="4"/>
    </xf>
    <xf numFmtId="0" fontId="38" fillId="2" borderId="20" xfId="0" applyFont="1" applyFill="1" applyBorder="1" applyAlignment="1">
      <alignment wrapText="1"/>
    </xf>
    <xf numFmtId="0" fontId="34" fillId="2" borderId="20" xfId="0" applyFont="1" applyFill="1" applyBorder="1" applyAlignment="1">
      <alignment horizontal="left" wrapText="1" indent="6"/>
    </xf>
    <xf numFmtId="49" fontId="9" fillId="0" borderId="0" xfId="0" applyNumberFormat="1" applyFont="1" applyFill="1" applyAlignment="1" applyProtection="1">
      <alignment horizontal="center" vertical="center"/>
    </xf>
    <xf numFmtId="0" fontId="31" fillId="0" borderId="0" xfId="0" applyFont="1" applyBorder="1" applyAlignment="1">
      <alignment horizontal="center" vertical="top" wrapText="1"/>
    </xf>
    <xf numFmtId="0" fontId="31" fillId="0" borderId="36" xfId="0" applyFont="1" applyBorder="1" applyAlignment="1">
      <alignment horizontal="center" vertical="top" wrapText="1"/>
    </xf>
    <xf numFmtId="0" fontId="31" fillId="2" borderId="20" xfId="0" applyFont="1" applyFill="1" applyBorder="1" applyAlignment="1" applyProtection="1">
      <alignment horizontal="left" wrapText="1" indent="1"/>
    </xf>
    <xf numFmtId="0" fontId="31" fillId="0" borderId="37" xfId="0" applyFont="1" applyBorder="1" applyAlignment="1">
      <alignment horizontal="center" vertical="top" wrapText="1"/>
    </xf>
    <xf numFmtId="0" fontId="39" fillId="2" borderId="20" xfId="0" applyFont="1" applyFill="1" applyBorder="1"/>
    <xf numFmtId="0" fontId="31" fillId="0" borderId="0" xfId="0" applyFont="1" applyAlignment="1">
      <alignment horizontal="center" vertical="top" wrapText="1"/>
    </xf>
    <xf numFmtId="49" fontId="31" fillId="0" borderId="0" xfId="0" applyNumberFormat="1" applyFont="1" applyAlignment="1">
      <alignment horizontal="center" vertical="top" wrapText="1"/>
    </xf>
    <xf numFmtId="0" fontId="35" fillId="2" borderId="20" xfId="0" applyFont="1" applyFill="1" applyBorder="1" applyAlignment="1" applyProtection="1">
      <alignment horizontal="left" vertical="center" wrapText="1"/>
    </xf>
    <xf numFmtId="2" fontId="31" fillId="0" borderId="33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31" fillId="2" borderId="20" xfId="0" applyFont="1" applyFill="1" applyBorder="1" applyAlignment="1" applyProtection="1">
      <alignment horizontal="left" vertical="top" wrapText="1" indent="3"/>
    </xf>
    <xf numFmtId="0" fontId="40" fillId="2" borderId="20" xfId="0" applyFont="1" applyFill="1" applyBorder="1" applyAlignment="1" applyProtection="1">
      <alignment horizontal="left" vertical="center" wrapText="1" indent="1"/>
    </xf>
    <xf numFmtId="0" fontId="41" fillId="2" borderId="20" xfId="0" applyFont="1" applyFill="1" applyBorder="1" applyAlignment="1" applyProtection="1">
      <alignment horizontal="center" vertical="center" wrapText="1"/>
    </xf>
    <xf numFmtId="0" fontId="40" fillId="2" borderId="20" xfId="0" applyFont="1" applyFill="1" applyBorder="1" applyAlignment="1" applyProtection="1">
      <alignment horizontal="left" vertical="center" wrapText="1" indent="2"/>
    </xf>
    <xf numFmtId="0" fontId="42" fillId="2" borderId="20" xfId="0" applyFont="1" applyFill="1" applyBorder="1" applyAlignment="1" applyProtection="1">
      <alignment horizontal="left" vertical="center" wrapText="1" indent="1"/>
    </xf>
    <xf numFmtId="2" fontId="9" fillId="0" borderId="0" xfId="0" applyNumberFormat="1" applyFont="1" applyFill="1" applyBorder="1" applyAlignment="1" applyProtection="1">
      <alignment horizontal="right" vertical="center"/>
      <protection locked="0"/>
    </xf>
    <xf numFmtId="0" fontId="31" fillId="0" borderId="0" xfId="0" applyFont="1" applyBorder="1" applyAlignment="1" applyProtection="1">
      <alignment horizontal="center" vertical="top" wrapText="1"/>
      <protection locked="0"/>
    </xf>
    <xf numFmtId="49" fontId="31" fillId="0" borderId="33" xfId="0" applyNumberFormat="1" applyFont="1" applyBorder="1" applyAlignment="1" applyProtection="1">
      <alignment horizontal="center" vertical="top" wrapText="1"/>
      <protection locked="0"/>
    </xf>
    <xf numFmtId="0" fontId="31" fillId="0" borderId="0" xfId="0" applyFont="1" applyAlignment="1" applyProtection="1">
      <alignment horizontal="center" vertical="top" wrapText="1"/>
      <protection locked="0"/>
    </xf>
    <xf numFmtId="49" fontId="31" fillId="0" borderId="0" xfId="0" applyNumberFormat="1" applyFont="1" applyAlignment="1" applyProtection="1">
      <alignment horizontal="center" vertical="top" wrapText="1"/>
      <protection locked="0"/>
    </xf>
    <xf numFmtId="0" fontId="31" fillId="0" borderId="33" xfId="0" applyFont="1" applyBorder="1" applyAlignment="1" applyProtection="1">
      <alignment horizontal="center" vertical="top" wrapText="1"/>
      <protection locked="0"/>
    </xf>
    <xf numFmtId="0" fontId="31" fillId="2" borderId="20" xfId="0" applyFont="1" applyFill="1" applyBorder="1" applyAlignment="1" applyProtection="1">
      <alignment horizontal="left" vertical="top" wrapText="1" indent="1"/>
    </xf>
    <xf numFmtId="0" fontId="32" fillId="2" borderId="20" xfId="0" applyFont="1" applyFill="1" applyBorder="1" applyAlignment="1" applyProtection="1">
      <alignment horizontal="center" vertical="top" wrapText="1"/>
    </xf>
    <xf numFmtId="0" fontId="38" fillId="2" borderId="20" xfId="0" applyFont="1" applyFill="1" applyBorder="1" applyAlignment="1" applyProtection="1">
      <alignment horizontal="left" vertical="center" wrapText="1" indent="1"/>
    </xf>
    <xf numFmtId="0" fontId="31" fillId="2" borderId="20" xfId="0" applyFont="1" applyFill="1" applyBorder="1" applyAlignment="1" applyProtection="1">
      <alignment horizontal="left" vertical="center" wrapText="1" indent="4"/>
    </xf>
    <xf numFmtId="0" fontId="31" fillId="2" borderId="20" xfId="0" applyFont="1" applyFill="1" applyBorder="1" applyAlignment="1" applyProtection="1">
      <alignment horizontal="left" vertical="center" wrapText="1" indent="5"/>
    </xf>
    <xf numFmtId="0" fontId="39" fillId="0" borderId="0" xfId="0" applyFont="1" applyAlignment="1">
      <alignment horizontal="center" vertical="top" wrapText="1"/>
    </xf>
    <xf numFmtId="49" fontId="39" fillId="0" borderId="0" xfId="0" applyNumberFormat="1" applyFont="1" applyAlignment="1">
      <alignment horizontal="center" vertical="top" wrapText="1"/>
    </xf>
    <xf numFmtId="0" fontId="31" fillId="0" borderId="38" xfId="0" applyFont="1" applyBorder="1" applyAlignment="1">
      <alignment horizontal="center" vertical="top" wrapText="1"/>
    </xf>
    <xf numFmtId="0" fontId="43" fillId="2" borderId="20" xfId="0" applyFont="1" applyFill="1" applyBorder="1" applyAlignment="1" applyProtection="1">
      <alignment horizontal="left" vertical="center" wrapText="1" indent="2"/>
    </xf>
    <xf numFmtId="0" fontId="31" fillId="0" borderId="39" xfId="0" applyFont="1" applyBorder="1" applyAlignment="1">
      <alignment horizontal="center" vertical="top" wrapText="1"/>
    </xf>
    <xf numFmtId="0" fontId="43" fillId="2" borderId="20" xfId="0" applyFont="1" applyFill="1" applyBorder="1" applyAlignment="1" applyProtection="1">
      <alignment horizontal="left" vertical="center" wrapText="1" indent="1"/>
    </xf>
    <xf numFmtId="0" fontId="44" fillId="2" borderId="20" xfId="0" applyFont="1" applyFill="1" applyBorder="1" applyAlignment="1" applyProtection="1">
      <alignment horizontal="left" vertical="center" wrapText="1" indent="1"/>
    </xf>
    <xf numFmtId="0" fontId="39" fillId="0" borderId="0" xfId="0" applyFont="1"/>
    <xf numFmtId="0" fontId="31" fillId="0" borderId="33" xfId="0" applyFont="1" applyFill="1" applyBorder="1" applyAlignment="1">
      <alignment horizontal="center" vertical="top" wrapText="1"/>
    </xf>
    <xf numFmtId="0" fontId="31" fillId="0" borderId="40" xfId="0" applyFont="1" applyBorder="1" applyAlignment="1">
      <alignment horizontal="center" vertical="top" wrapText="1"/>
    </xf>
    <xf numFmtId="0" fontId="31" fillId="0" borderId="41" xfId="0" applyFont="1" applyBorder="1" applyAlignment="1">
      <alignment horizontal="center" vertical="top" wrapText="1"/>
    </xf>
    <xf numFmtId="0" fontId="31" fillId="2" borderId="20" xfId="0" applyFont="1" applyFill="1" applyBorder="1" applyAlignment="1" applyProtection="1">
      <alignment horizontal="center" vertical="center" wrapText="1"/>
    </xf>
    <xf numFmtId="2" fontId="9" fillId="3" borderId="0" xfId="0" applyNumberFormat="1" applyFont="1" applyFill="1" applyBorder="1" applyAlignment="1" applyProtection="1">
      <alignment horizontal="right" vertical="center"/>
    </xf>
    <xf numFmtId="0" fontId="31" fillId="3" borderId="33" xfId="0" applyFont="1" applyFill="1" applyBorder="1" applyAlignment="1">
      <alignment horizontal="center" vertical="top" wrapText="1"/>
    </xf>
    <xf numFmtId="0" fontId="31" fillId="3" borderId="34" xfId="0" applyFont="1" applyFill="1" applyBorder="1" applyAlignment="1">
      <alignment horizontal="center" vertical="top" wrapText="1"/>
    </xf>
    <xf numFmtId="49" fontId="31" fillId="3" borderId="33" xfId="0" applyNumberFormat="1" applyFont="1" applyFill="1" applyBorder="1" applyAlignment="1">
      <alignment horizontal="center" vertical="top" wrapText="1"/>
    </xf>
    <xf numFmtId="0" fontId="31" fillId="3" borderId="32" xfId="0" applyFont="1" applyFill="1" applyBorder="1" applyAlignment="1">
      <alignment horizontal="center" vertical="top" wrapText="1"/>
    </xf>
    <xf numFmtId="0" fontId="31" fillId="2" borderId="20" xfId="0" applyFont="1" applyFill="1" applyBorder="1" applyAlignment="1" applyProtection="1">
      <alignment horizontal="left" vertical="top" wrapText="1" indent="2"/>
    </xf>
    <xf numFmtId="49" fontId="31" fillId="2" borderId="20" xfId="0" applyNumberFormat="1" applyFont="1" applyFill="1" applyBorder="1" applyAlignment="1" applyProtection="1">
      <alignment horizontal="left" vertical="top" wrapText="1" indent="2"/>
    </xf>
    <xf numFmtId="0" fontId="37" fillId="2" borderId="20" xfId="0" applyFont="1" applyFill="1" applyBorder="1" applyAlignment="1" applyProtection="1">
      <alignment horizontal="left" vertical="top" wrapText="1" indent="1"/>
    </xf>
    <xf numFmtId="49" fontId="9" fillId="0" borderId="0" xfId="0" applyNumberFormat="1" applyFont="1" applyFill="1" applyAlignment="1" applyProtection="1">
      <alignment horizontal="center"/>
    </xf>
    <xf numFmtId="49" fontId="9" fillId="0" borderId="0" xfId="0" applyNumberFormat="1" applyFont="1" applyFill="1" applyAlignment="1" applyProtection="1">
      <alignment horizontal="right"/>
    </xf>
    <xf numFmtId="49" fontId="9" fillId="0" borderId="0" xfId="0" applyNumberFormat="1" applyFont="1" applyFill="1" applyAlignment="1" applyProtection="1">
      <alignment horizontal="left"/>
    </xf>
    <xf numFmtId="165" fontId="9" fillId="0" borderId="0" xfId="0" applyNumberFormat="1" applyFont="1" applyFill="1" applyProtection="1"/>
    <xf numFmtId="0" fontId="23" fillId="2" borderId="20" xfId="0" applyFont="1" applyFill="1" applyBorder="1" applyAlignment="1" applyProtection="1">
      <alignment horizontal="left" vertical="center" wrapText="1"/>
    </xf>
    <xf numFmtId="0" fontId="21" fillId="2" borderId="20" xfId="0" applyFont="1" applyFill="1" applyBorder="1" applyAlignment="1" applyProtection="1">
      <alignment horizontal="center" vertical="center" wrapText="1"/>
    </xf>
    <xf numFmtId="0" fontId="20" fillId="2" borderId="20" xfId="0" applyFont="1" applyFill="1" applyBorder="1" applyAlignment="1" applyProtection="1">
      <alignment horizontal="left" vertical="center" wrapText="1" indent="1"/>
    </xf>
    <xf numFmtId="0" fontId="45" fillId="2" borderId="20" xfId="0" applyFont="1" applyFill="1" applyBorder="1" applyAlignment="1" applyProtection="1">
      <alignment horizontal="center" vertical="center" wrapText="1"/>
    </xf>
    <xf numFmtId="0" fontId="22" fillId="2" borderId="20" xfId="0" applyFont="1" applyFill="1" applyBorder="1" applyAlignment="1" applyProtection="1">
      <alignment horizontal="left" vertical="center" wrapText="1" indent="1"/>
    </xf>
    <xf numFmtId="0" fontId="22" fillId="2" borderId="20" xfId="0" applyFont="1" applyFill="1" applyBorder="1" applyAlignment="1" applyProtection="1">
      <alignment horizontal="left" vertical="center" wrapText="1" indent="2"/>
    </xf>
    <xf numFmtId="0" fontId="22" fillId="2" borderId="20" xfId="0" applyFont="1" applyFill="1" applyBorder="1" applyAlignment="1" applyProtection="1">
      <alignment horizontal="left" vertical="center" wrapText="1" indent="3"/>
    </xf>
    <xf numFmtId="0" fontId="34" fillId="2" borderId="20" xfId="0" applyFont="1" applyFill="1" applyBorder="1" applyAlignment="1" applyProtection="1">
      <alignment horizontal="left" vertical="center" wrapText="1" indent="1"/>
    </xf>
    <xf numFmtId="0" fontId="34" fillId="2" borderId="20" xfId="0" applyFont="1" applyFill="1" applyBorder="1" applyAlignment="1" applyProtection="1">
      <alignment horizontal="left" vertical="center" wrapText="1" indent="3"/>
    </xf>
    <xf numFmtId="0" fontId="31" fillId="4" borderId="20" xfId="0" applyFont="1" applyFill="1" applyBorder="1" applyAlignment="1" applyProtection="1">
      <alignment horizontal="left" vertical="center" wrapText="1" indent="1"/>
    </xf>
    <xf numFmtId="0" fontId="32" fillId="4" borderId="20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Protection="1"/>
    <xf numFmtId="0" fontId="4" fillId="4" borderId="0" xfId="0" applyFont="1" applyFill="1" applyProtection="1"/>
    <xf numFmtId="0" fontId="31" fillId="0" borderId="20" xfId="0" applyFont="1" applyFill="1" applyBorder="1" applyAlignment="1" applyProtection="1">
      <alignment horizontal="left" vertical="center" wrapText="1" indent="1"/>
    </xf>
    <xf numFmtId="0" fontId="32" fillId="0" borderId="20" xfId="0" applyFont="1" applyFill="1" applyBorder="1" applyAlignment="1" applyProtection="1">
      <alignment horizontal="center" vertical="center" wrapText="1"/>
    </xf>
    <xf numFmtId="49" fontId="31" fillId="0" borderId="35" xfId="0" applyNumberFormat="1" applyFont="1" applyFill="1" applyBorder="1" applyAlignment="1">
      <alignment horizontal="center" vertical="top" wrapText="1"/>
    </xf>
    <xf numFmtId="0" fontId="31" fillId="0" borderId="20" xfId="0" applyFont="1" applyFill="1" applyBorder="1" applyAlignment="1" applyProtection="1">
      <alignment horizontal="left" vertical="center" wrapText="1" indent="2"/>
    </xf>
    <xf numFmtId="49" fontId="31" fillId="0" borderId="34" xfId="0" applyNumberFormat="1" applyFont="1" applyFill="1" applyBorder="1" applyAlignment="1">
      <alignment horizontal="center" vertical="top" wrapText="1"/>
    </xf>
    <xf numFmtId="0" fontId="31" fillId="0" borderId="20" xfId="0" applyFont="1" applyFill="1" applyBorder="1" applyAlignment="1" applyProtection="1">
      <alignment horizontal="left" vertical="center" wrapText="1" indent="3"/>
    </xf>
    <xf numFmtId="0" fontId="37" fillId="0" borderId="20" xfId="0" applyFont="1" applyFill="1" applyBorder="1" applyAlignment="1" applyProtection="1">
      <alignment horizontal="left" vertical="center" wrapText="1" indent="1"/>
    </xf>
    <xf numFmtId="0" fontId="31" fillId="0" borderId="20" xfId="0" applyFont="1" applyFill="1" applyBorder="1" applyAlignment="1" applyProtection="1">
      <alignment horizontal="center" vertical="center" wrapText="1"/>
    </xf>
    <xf numFmtId="49" fontId="31" fillId="0" borderId="33" xfId="0" applyNumberFormat="1" applyFont="1" applyFill="1" applyBorder="1" applyAlignment="1">
      <alignment horizontal="center" vertical="top" wrapText="1"/>
    </xf>
    <xf numFmtId="0" fontId="31" fillId="0" borderId="34" xfId="0" applyFont="1" applyFill="1" applyBorder="1" applyAlignment="1">
      <alignment horizontal="center" vertical="top" wrapText="1"/>
    </xf>
    <xf numFmtId="0" fontId="31" fillId="0" borderId="32" xfId="0" applyFont="1" applyFill="1" applyBorder="1" applyAlignment="1">
      <alignment horizontal="center" vertical="top" wrapText="1"/>
    </xf>
    <xf numFmtId="0" fontId="31" fillId="0" borderId="35" xfId="0" applyFont="1" applyFill="1" applyBorder="1" applyAlignment="1">
      <alignment horizontal="center" vertical="top" wrapText="1"/>
    </xf>
    <xf numFmtId="0" fontId="38" fillId="0" borderId="20" xfId="0" applyFont="1" applyFill="1" applyBorder="1" applyAlignment="1" applyProtection="1">
      <alignment horizontal="left" vertical="center" wrapText="1" indent="2"/>
    </xf>
    <xf numFmtId="0" fontId="38" fillId="2" borderId="20" xfId="0" applyFont="1" applyFill="1" applyBorder="1" applyAlignment="1" applyProtection="1">
      <alignment horizontal="left" wrapText="1" indent="1"/>
    </xf>
    <xf numFmtId="0" fontId="34" fillId="2" borderId="20" xfId="0" applyFont="1" applyFill="1" applyBorder="1" applyAlignment="1" applyProtection="1">
      <alignment horizontal="center"/>
    </xf>
    <xf numFmtId="0" fontId="34" fillId="2" borderId="20" xfId="0" applyFont="1" applyFill="1" applyBorder="1" applyAlignment="1" applyProtection="1">
      <alignment horizontal="left" indent="2"/>
    </xf>
    <xf numFmtId="0" fontId="34" fillId="2" borderId="20" xfId="0" applyFont="1" applyFill="1" applyBorder="1" applyAlignment="1" applyProtection="1">
      <alignment horizontal="center" wrapText="1"/>
    </xf>
    <xf numFmtId="0" fontId="34" fillId="2" borderId="20" xfId="0" applyFont="1" applyFill="1" applyBorder="1" applyAlignment="1" applyProtection="1">
      <alignment horizontal="left" wrapText="1" indent="2"/>
    </xf>
    <xf numFmtId="0" fontId="38" fillId="0" borderId="20" xfId="0" applyFont="1" applyFill="1" applyBorder="1" applyAlignment="1" applyProtection="1">
      <alignment horizontal="left" wrapText="1" indent="1"/>
    </xf>
    <xf numFmtId="0" fontId="34" fillId="0" borderId="20" xfId="0" applyFont="1" applyFill="1" applyBorder="1" applyAlignment="1" applyProtection="1">
      <alignment horizontal="center"/>
    </xf>
    <xf numFmtId="0" fontId="39" fillId="2" borderId="20" xfId="0" applyFont="1" applyFill="1" applyBorder="1" applyProtection="1"/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left"/>
    </xf>
    <xf numFmtId="0" fontId="39" fillId="0" borderId="0" xfId="0" applyFont="1" applyBorder="1"/>
    <xf numFmtId="0" fontId="46" fillId="0" borderId="20" xfId="0" applyFont="1" applyFill="1" applyBorder="1" applyAlignment="1" applyProtection="1">
      <alignment horizontal="left" vertical="center" wrapText="1" indent="2"/>
    </xf>
    <xf numFmtId="0" fontId="46" fillId="0" borderId="20" xfId="0" applyFont="1" applyFill="1" applyBorder="1" applyAlignment="1" applyProtection="1">
      <alignment horizontal="left" vertical="center" wrapText="1" indent="4"/>
    </xf>
    <xf numFmtId="0" fontId="46" fillId="0" borderId="20" xfId="0" applyFont="1" applyFill="1" applyBorder="1" applyAlignment="1" applyProtection="1">
      <alignment horizontal="left" vertical="center" wrapText="1" indent="6"/>
    </xf>
    <xf numFmtId="0" fontId="46" fillId="0" borderId="20" xfId="0" applyFont="1" applyFill="1" applyBorder="1" applyAlignment="1" applyProtection="1">
      <alignment horizontal="left" vertical="center" wrapText="1" indent="8"/>
    </xf>
    <xf numFmtId="0" fontId="46" fillId="0" borderId="20" xfId="0" applyFont="1" applyFill="1" applyBorder="1" applyAlignment="1" applyProtection="1">
      <alignment horizontal="left" vertical="center" wrapText="1" indent="3"/>
    </xf>
    <xf numFmtId="0" fontId="38" fillId="2" borderId="20" xfId="0" applyFont="1" applyFill="1" applyBorder="1" applyAlignment="1" applyProtection="1">
      <alignment horizontal="left" vertical="center" wrapText="1"/>
    </xf>
    <xf numFmtId="0" fontId="47" fillId="0" borderId="20" xfId="0" applyFont="1" applyFill="1" applyBorder="1" applyAlignment="1" applyProtection="1">
      <alignment horizontal="left" vertical="center" wrapText="1" indent="6"/>
    </xf>
    <xf numFmtId="0" fontId="46" fillId="0" borderId="20" xfId="0" applyFont="1" applyFill="1" applyBorder="1" applyAlignment="1" applyProtection="1">
      <alignment horizontal="left" vertical="center" wrapText="1"/>
    </xf>
    <xf numFmtId="165" fontId="28" fillId="0" borderId="24" xfId="0" applyNumberFormat="1" applyFont="1" applyFill="1" applyBorder="1" applyAlignment="1" applyProtection="1">
      <alignment horizontal="right"/>
      <protection locked="0"/>
    </xf>
    <xf numFmtId="165" fontId="28" fillId="0" borderId="25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Fill="1" applyBorder="1" applyProtection="1"/>
    <xf numFmtId="168" fontId="28" fillId="0" borderId="24" xfId="1" applyNumberFormat="1" applyFont="1" applyFill="1" applyBorder="1" applyAlignment="1" applyProtection="1">
      <alignment horizontal="right"/>
      <protection locked="0"/>
    </xf>
    <xf numFmtId="166" fontId="28" fillId="0" borderId="24" xfId="0" applyNumberFormat="1" applyFont="1" applyFill="1" applyBorder="1" applyAlignment="1" applyProtection="1">
      <alignment horizontal="right"/>
      <protection locked="0"/>
    </xf>
    <xf numFmtId="166" fontId="28" fillId="0" borderId="25" xfId="0" applyNumberFormat="1" applyFont="1" applyFill="1" applyBorder="1" applyAlignment="1" applyProtection="1">
      <alignment horizontal="right"/>
      <protection locked="0"/>
    </xf>
    <xf numFmtId="1" fontId="28" fillId="0" borderId="24" xfId="0" applyNumberFormat="1" applyFont="1" applyFill="1" applyBorder="1" applyAlignment="1" applyProtection="1">
      <alignment horizontal="right"/>
      <protection locked="0"/>
    </xf>
    <xf numFmtId="1" fontId="28" fillId="0" borderId="25" xfId="0" applyNumberFormat="1" applyFont="1" applyFill="1" applyBorder="1" applyAlignment="1" applyProtection="1">
      <alignment horizontal="right"/>
      <protection locked="0"/>
    </xf>
    <xf numFmtId="1" fontId="28" fillId="0" borderId="24" xfId="0" applyNumberFormat="1" applyFont="1" applyFill="1" applyBorder="1" applyAlignment="1" applyProtection="1">
      <alignment horizontal="center"/>
      <protection locked="0"/>
    </xf>
    <xf numFmtId="2" fontId="28" fillId="0" borderId="24" xfId="0" applyNumberFormat="1" applyFont="1" applyFill="1" applyBorder="1" applyAlignment="1" applyProtection="1">
      <alignment horizontal="center"/>
      <protection locked="0"/>
    </xf>
    <xf numFmtId="165" fontId="28" fillId="0" borderId="43" xfId="0" applyNumberFormat="1" applyFont="1" applyFill="1" applyBorder="1" applyAlignment="1" applyProtection="1">
      <alignment horizontal="right"/>
      <protection locked="0"/>
    </xf>
    <xf numFmtId="0" fontId="20" fillId="0" borderId="20" xfId="0" applyFont="1" applyBorder="1" applyAlignment="1" applyProtection="1">
      <alignment horizontal="center" vertical="center" wrapText="1"/>
    </xf>
    <xf numFmtId="0" fontId="22" fillId="2" borderId="20" xfId="0" applyFont="1" applyFill="1" applyBorder="1" applyAlignment="1" applyProtection="1">
      <alignment horizontal="left" vertical="center" wrapText="1"/>
    </xf>
    <xf numFmtId="1" fontId="28" fillId="0" borderId="25" xfId="0" applyNumberFormat="1" applyFont="1" applyFill="1" applyBorder="1" applyAlignment="1" applyProtection="1">
      <alignment horizontal="center" vertical="center"/>
      <protection locked="0"/>
    </xf>
    <xf numFmtId="1" fontId="28" fillId="0" borderId="26" xfId="0" applyNumberFormat="1" applyFont="1" applyFill="1" applyBorder="1" applyAlignment="1" applyProtection="1">
      <alignment horizontal="center" vertical="center"/>
      <protection locked="0"/>
    </xf>
    <xf numFmtId="2" fontId="28" fillId="0" borderId="25" xfId="0" applyNumberFormat="1" applyFont="1" applyFill="1" applyBorder="1" applyAlignment="1" applyProtection="1">
      <alignment horizontal="center" vertical="center"/>
      <protection locked="0"/>
    </xf>
    <xf numFmtId="2" fontId="28" fillId="0" borderId="26" xfId="0" applyNumberFormat="1" applyFont="1" applyFill="1" applyBorder="1" applyAlignment="1" applyProtection="1">
      <alignment horizontal="center" vertical="center"/>
      <protection locked="0"/>
    </xf>
    <xf numFmtId="165" fontId="28" fillId="0" borderId="25" xfId="0" applyNumberFormat="1" applyFont="1" applyFill="1" applyBorder="1" applyAlignment="1" applyProtection="1">
      <alignment horizontal="center" vertical="center"/>
      <protection locked="0"/>
    </xf>
    <xf numFmtId="167" fontId="28" fillId="0" borderId="25" xfId="0" applyNumberFormat="1" applyFont="1" applyFill="1" applyBorder="1" applyAlignment="1" applyProtection="1">
      <alignment horizontal="center" vertical="center"/>
      <protection locked="0"/>
    </xf>
    <xf numFmtId="167" fontId="28" fillId="0" borderId="26" xfId="0" applyNumberFormat="1" applyFont="1" applyFill="1" applyBorder="1" applyAlignment="1" applyProtection="1">
      <alignment horizontal="center" vertical="center"/>
      <protection locked="0"/>
    </xf>
    <xf numFmtId="166" fontId="28" fillId="0" borderId="25" xfId="0" applyNumberFormat="1" applyFont="1" applyFill="1" applyBorder="1" applyAlignment="1" applyProtection="1">
      <alignment horizontal="center" vertical="center"/>
      <protection locked="0"/>
    </xf>
    <xf numFmtId="166" fontId="28" fillId="0" borderId="26" xfId="0" applyNumberFormat="1" applyFont="1" applyFill="1" applyBorder="1" applyAlignment="1" applyProtection="1">
      <alignment horizontal="center" vertical="center"/>
      <protection locked="0"/>
    </xf>
    <xf numFmtId="165" fontId="28" fillId="0" borderId="24" xfId="0" applyNumberFormat="1" applyFont="1" applyFill="1" applyBorder="1" applyAlignment="1" applyProtection="1">
      <alignment horizontal="center" vertical="center"/>
      <protection locked="0"/>
    </xf>
    <xf numFmtId="1" fontId="28" fillId="0" borderId="24" xfId="0" applyNumberFormat="1" applyFont="1" applyFill="1" applyBorder="1" applyAlignment="1" applyProtection="1">
      <alignment horizontal="center" vertical="center"/>
      <protection locked="0"/>
    </xf>
    <xf numFmtId="2" fontId="3" fillId="5" borderId="25" xfId="0" applyNumberFormat="1" applyFont="1" applyFill="1" applyBorder="1" applyAlignment="1" applyProtection="1">
      <alignment horizontal="center" vertical="center"/>
      <protection locked="0"/>
    </xf>
    <xf numFmtId="2" fontId="28" fillId="0" borderId="24" xfId="0" applyNumberFormat="1" applyFont="1" applyFill="1" applyBorder="1" applyAlignment="1" applyProtection="1">
      <alignment horizontal="center" vertical="center"/>
      <protection locked="0"/>
    </xf>
    <xf numFmtId="165" fontId="28" fillId="5" borderId="25" xfId="0" applyNumberFormat="1" applyFont="1" applyFill="1" applyBorder="1" applyAlignment="1" applyProtection="1">
      <alignment horizontal="center" vertical="center"/>
      <protection locked="0"/>
    </xf>
    <xf numFmtId="168" fontId="28" fillId="0" borderId="25" xfId="1" applyNumberFormat="1" applyFont="1" applyFill="1" applyBorder="1" applyAlignment="1" applyProtection="1">
      <alignment horizontal="center" vertical="center"/>
      <protection locked="0"/>
    </xf>
    <xf numFmtId="168" fontId="28" fillId="5" borderId="25" xfId="1" applyNumberFormat="1" applyFont="1" applyFill="1" applyBorder="1" applyAlignment="1" applyProtection="1">
      <alignment horizontal="center" vertical="center"/>
      <protection locked="0"/>
    </xf>
    <xf numFmtId="165" fontId="28" fillId="5" borderId="25" xfId="1" applyNumberFormat="1" applyFont="1" applyFill="1" applyBorder="1" applyAlignment="1" applyProtection="1">
      <alignment horizontal="center" vertical="center"/>
      <protection locked="0"/>
    </xf>
    <xf numFmtId="167" fontId="28" fillId="5" borderId="25" xfId="0" applyNumberFormat="1" applyFont="1" applyFill="1" applyBorder="1" applyAlignment="1" applyProtection="1">
      <alignment horizontal="center" vertical="center"/>
      <protection locked="0"/>
    </xf>
    <xf numFmtId="165" fontId="28" fillId="0" borderId="25" xfId="1" applyNumberFormat="1" applyFont="1" applyFill="1" applyBorder="1" applyAlignment="1" applyProtection="1">
      <alignment horizontal="center" vertical="center"/>
      <protection locked="0"/>
    </xf>
    <xf numFmtId="165" fontId="28" fillId="0" borderId="50" xfId="0" applyNumberFormat="1" applyFont="1" applyFill="1" applyBorder="1" applyAlignment="1" applyProtection="1">
      <alignment horizontal="center" vertical="center"/>
      <protection locked="0"/>
    </xf>
    <xf numFmtId="165" fontId="28" fillId="0" borderId="20" xfId="0" applyNumberFormat="1" applyFont="1" applyFill="1" applyBorder="1" applyAlignment="1" applyProtection="1">
      <alignment horizontal="center" vertical="center"/>
      <protection locked="0"/>
    </xf>
    <xf numFmtId="165" fontId="28" fillId="0" borderId="20" xfId="1" applyNumberFormat="1" applyFont="1" applyFill="1" applyBorder="1" applyAlignment="1" applyProtection="1">
      <alignment horizontal="center" vertical="center"/>
      <protection locked="0"/>
    </xf>
    <xf numFmtId="165" fontId="4" fillId="0" borderId="20" xfId="0" applyNumberFormat="1" applyFont="1" applyFill="1" applyBorder="1" applyAlignment="1" applyProtection="1">
      <alignment horizontal="center" vertical="center"/>
    </xf>
    <xf numFmtId="2" fontId="4" fillId="0" borderId="20" xfId="1" applyNumberFormat="1" applyFont="1" applyFill="1" applyBorder="1" applyAlignment="1" applyProtection="1">
      <alignment horizontal="center" vertical="center"/>
    </xf>
    <xf numFmtId="165" fontId="28" fillId="0" borderId="44" xfId="0" applyNumberFormat="1" applyFont="1" applyFill="1" applyBorder="1" applyAlignment="1" applyProtection="1">
      <alignment horizontal="center" vertical="center"/>
      <protection locked="0"/>
    </xf>
    <xf numFmtId="167" fontId="28" fillId="0" borderId="44" xfId="0" applyNumberFormat="1" applyFont="1" applyFill="1" applyBorder="1" applyAlignment="1" applyProtection="1">
      <alignment horizontal="center" vertical="center"/>
      <protection locked="0"/>
    </xf>
    <xf numFmtId="164" fontId="28" fillId="0" borderId="25" xfId="1" applyFont="1" applyFill="1" applyBorder="1" applyAlignment="1" applyProtection="1">
      <alignment horizontal="center" vertical="center"/>
      <protection locked="0"/>
    </xf>
    <xf numFmtId="166" fontId="28" fillId="0" borderId="2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</xf>
    <xf numFmtId="1" fontId="28" fillId="4" borderId="25" xfId="0" applyNumberFormat="1" applyFont="1" applyFill="1" applyBorder="1" applyAlignment="1" applyProtection="1">
      <alignment horizontal="center" vertical="center"/>
      <protection locked="0"/>
    </xf>
    <xf numFmtId="166" fontId="28" fillId="0" borderId="42" xfId="0" applyNumberFormat="1" applyFont="1" applyFill="1" applyBorder="1" applyAlignment="1" applyProtection="1">
      <alignment horizontal="center" vertical="center"/>
      <protection locked="0"/>
    </xf>
    <xf numFmtId="165" fontId="4" fillId="0" borderId="0" xfId="0" applyNumberFormat="1" applyFont="1" applyFill="1" applyBorder="1" applyAlignment="1" applyProtection="1">
      <alignment horizontal="center" vertical="center"/>
    </xf>
    <xf numFmtId="167" fontId="4" fillId="0" borderId="0" xfId="0" applyNumberFormat="1" applyFont="1" applyFill="1" applyBorder="1" applyAlignment="1" applyProtection="1">
      <alignment horizontal="center" vertical="center"/>
    </xf>
    <xf numFmtId="167" fontId="4" fillId="0" borderId="19" xfId="0" applyNumberFormat="1" applyFont="1" applyFill="1" applyBorder="1" applyAlignment="1" applyProtection="1">
      <alignment horizontal="center" vertical="center"/>
    </xf>
    <xf numFmtId="166" fontId="28" fillId="5" borderId="25" xfId="0" applyNumberFormat="1" applyFont="1" applyFill="1" applyBorder="1" applyAlignment="1" applyProtection="1">
      <alignment horizontal="center" vertical="center"/>
      <protection locked="0"/>
    </xf>
    <xf numFmtId="2" fontId="28" fillId="5" borderId="25" xfId="0" applyNumberFormat="1" applyFont="1" applyFill="1" applyBorder="1" applyAlignment="1" applyProtection="1">
      <alignment horizontal="center" vertical="center"/>
      <protection locked="0"/>
    </xf>
    <xf numFmtId="165" fontId="28" fillId="5" borderId="26" xfId="0" applyNumberFormat="1" applyFont="1" applyFill="1" applyBorder="1" applyAlignment="1" applyProtection="1">
      <alignment horizontal="center" vertical="center"/>
      <protection locked="0"/>
    </xf>
    <xf numFmtId="167" fontId="28" fillId="5" borderId="26" xfId="0" applyNumberFormat="1" applyFont="1" applyFill="1" applyBorder="1" applyAlignment="1" applyProtection="1">
      <alignment horizontal="center" vertical="center"/>
      <protection locked="0"/>
    </xf>
    <xf numFmtId="165" fontId="28" fillId="5" borderId="24" xfId="0" applyNumberFormat="1" applyFont="1" applyFill="1" applyBorder="1" applyAlignment="1" applyProtection="1">
      <alignment horizontal="center" vertical="center"/>
      <protection locked="0"/>
    </xf>
    <xf numFmtId="166" fontId="28" fillId="5" borderId="24" xfId="0" applyNumberFormat="1" applyFont="1" applyFill="1" applyBorder="1" applyAlignment="1" applyProtection="1">
      <alignment horizontal="center" vertical="center"/>
      <protection locked="0"/>
    </xf>
    <xf numFmtId="1" fontId="28" fillId="5" borderId="25" xfId="0" applyNumberFormat="1" applyFont="1" applyFill="1" applyBorder="1" applyAlignment="1" applyProtection="1">
      <alignment horizontal="center" vertical="center"/>
      <protection locked="0"/>
    </xf>
    <xf numFmtId="2" fontId="28" fillId="5" borderId="24" xfId="0" applyNumberFormat="1" applyFont="1" applyFill="1" applyBorder="1" applyAlignment="1" applyProtection="1">
      <alignment horizontal="center" vertical="center"/>
      <protection locked="0"/>
    </xf>
    <xf numFmtId="1" fontId="28" fillId="5" borderId="26" xfId="0" applyNumberFormat="1" applyFont="1" applyFill="1" applyBorder="1" applyAlignment="1" applyProtection="1">
      <alignment horizontal="center" vertical="center"/>
      <protection locked="0"/>
    </xf>
    <xf numFmtId="168" fontId="28" fillId="5" borderId="26" xfId="1" applyNumberFormat="1" applyFont="1" applyFill="1" applyBorder="1" applyAlignment="1" applyProtection="1">
      <alignment horizontal="center" vertical="center"/>
      <protection locked="0"/>
    </xf>
    <xf numFmtId="0" fontId="48" fillId="0" borderId="20" xfId="0" applyFont="1" applyFill="1" applyBorder="1" applyAlignment="1" applyProtection="1">
      <alignment horizontal="center" vertical="center"/>
    </xf>
    <xf numFmtId="165" fontId="28" fillId="5" borderId="26" xfId="1" applyNumberFormat="1" applyFont="1" applyFill="1" applyBorder="1" applyAlignment="1" applyProtection="1">
      <alignment horizontal="center" vertical="center"/>
      <protection locked="0"/>
    </xf>
    <xf numFmtId="0" fontId="20" fillId="0" borderId="46" xfId="0" applyFont="1" applyFill="1" applyBorder="1" applyAlignment="1" applyProtection="1">
      <alignment horizontal="center" vertical="center"/>
    </xf>
    <xf numFmtId="0" fontId="20" fillId="0" borderId="30" xfId="0" applyFont="1" applyFill="1" applyBorder="1" applyAlignment="1" applyProtection="1">
      <alignment horizontal="center" vertical="center"/>
    </xf>
    <xf numFmtId="0" fontId="20" fillId="0" borderId="51" xfId="0" applyFont="1" applyBorder="1" applyAlignment="1" applyProtection="1">
      <alignment horizontal="center" vertical="center"/>
    </xf>
    <xf numFmtId="165" fontId="3" fillId="0" borderId="20" xfId="1" applyNumberFormat="1" applyFont="1" applyFill="1" applyBorder="1" applyAlignment="1" applyProtection="1">
      <alignment horizontal="center" vertical="center"/>
      <protection locked="0"/>
    </xf>
    <xf numFmtId="165" fontId="3" fillId="5" borderId="20" xfId="0" applyNumberFormat="1" applyFont="1" applyFill="1" applyBorder="1" applyAlignment="1" applyProtection="1">
      <alignment horizontal="center" vertical="center"/>
      <protection locked="0"/>
    </xf>
    <xf numFmtId="165" fontId="53" fillId="0" borderId="20" xfId="1" applyNumberFormat="1" applyFont="1" applyFill="1" applyBorder="1" applyAlignment="1" applyProtection="1">
      <alignment horizontal="center" vertical="center"/>
    </xf>
    <xf numFmtId="166" fontId="54" fillId="5" borderId="20" xfId="0" applyNumberFormat="1" applyFont="1" applyFill="1" applyBorder="1" applyAlignment="1">
      <alignment horizontal="right" vertical="center" wrapText="1"/>
    </xf>
    <xf numFmtId="165" fontId="3" fillId="5" borderId="20" xfId="1" applyNumberFormat="1" applyFont="1" applyFill="1" applyBorder="1" applyAlignment="1" applyProtection="1">
      <alignment horizontal="center" vertical="center"/>
      <protection locked="0"/>
    </xf>
    <xf numFmtId="1" fontId="3" fillId="0" borderId="25" xfId="0" applyNumberFormat="1" applyFont="1" applyFill="1" applyBorder="1" applyAlignment="1" applyProtection="1">
      <alignment horizontal="center" vertical="center"/>
      <protection locked="0"/>
    </xf>
    <xf numFmtId="168" fontId="28" fillId="5" borderId="26" xfId="0" applyNumberFormat="1" applyFont="1" applyFill="1" applyBorder="1" applyAlignment="1" applyProtection="1">
      <alignment horizontal="center" vertical="center"/>
      <protection locked="0"/>
    </xf>
    <xf numFmtId="164" fontId="28" fillId="5" borderId="25" xfId="1" applyFont="1" applyFill="1" applyBorder="1" applyAlignment="1" applyProtection="1">
      <alignment horizontal="center" vertical="center"/>
      <protection locked="0"/>
    </xf>
    <xf numFmtId="2" fontId="4" fillId="5" borderId="20" xfId="1" applyNumberFormat="1" applyFont="1" applyFill="1" applyBorder="1" applyAlignment="1" applyProtection="1">
      <alignment horizontal="center" vertical="center"/>
    </xf>
    <xf numFmtId="165" fontId="3" fillId="5" borderId="20" xfId="1" applyNumberFormat="1" applyFont="1" applyFill="1" applyBorder="1" applyAlignment="1" applyProtection="1">
      <alignment horizontal="center" vertical="center"/>
    </xf>
    <xf numFmtId="1" fontId="28" fillId="5" borderId="24" xfId="0" applyNumberFormat="1" applyFont="1" applyFill="1" applyBorder="1" applyAlignment="1" applyProtection="1">
      <alignment horizontal="center" vertical="center"/>
      <protection locked="0"/>
    </xf>
    <xf numFmtId="165" fontId="55" fillId="5" borderId="20" xfId="0" applyNumberFormat="1" applyFont="1" applyFill="1" applyBorder="1" applyAlignment="1">
      <alignment horizontal="center" wrapText="1"/>
    </xf>
    <xf numFmtId="166" fontId="52" fillId="0" borderId="20" xfId="0" applyNumberFormat="1" applyFont="1" applyFill="1" applyBorder="1" applyAlignment="1">
      <alignment horizontal="center" vertical="center"/>
    </xf>
    <xf numFmtId="166" fontId="52" fillId="5" borderId="20" xfId="0" applyNumberFormat="1" applyFont="1" applyFill="1" applyBorder="1" applyAlignment="1">
      <alignment horizontal="center" vertical="center"/>
    </xf>
    <xf numFmtId="166" fontId="28" fillId="0" borderId="20" xfId="0" applyNumberFormat="1" applyFont="1" applyFill="1" applyBorder="1" applyAlignment="1" applyProtection="1">
      <alignment horizontal="center" vertical="center"/>
      <protection locked="0"/>
    </xf>
    <xf numFmtId="167" fontId="28" fillId="0" borderId="20" xfId="0" applyNumberFormat="1" applyFont="1" applyFill="1" applyBorder="1" applyAlignment="1" applyProtection="1">
      <alignment horizontal="center" vertical="center"/>
      <protection locked="0"/>
    </xf>
    <xf numFmtId="167" fontId="28" fillId="5" borderId="20" xfId="0" applyNumberFormat="1" applyFont="1" applyFill="1" applyBorder="1" applyAlignment="1" applyProtection="1">
      <alignment horizontal="center" vertical="center"/>
      <protection locked="0"/>
    </xf>
    <xf numFmtId="166" fontId="3" fillId="5" borderId="20" xfId="0" applyNumberFormat="1" applyFont="1" applyFill="1" applyBorder="1" applyAlignment="1" applyProtection="1">
      <alignment horizontal="center" vertical="center"/>
      <protection locked="0"/>
    </xf>
    <xf numFmtId="165" fontId="28" fillId="5" borderId="20" xfId="0" applyNumberFormat="1" applyFont="1" applyFill="1" applyBorder="1" applyAlignment="1" applyProtection="1">
      <alignment horizontal="center" vertical="center"/>
      <protection locked="0"/>
    </xf>
    <xf numFmtId="2" fontId="3" fillId="5" borderId="20" xfId="0" applyNumberFormat="1" applyFont="1" applyFill="1" applyBorder="1" applyAlignment="1" applyProtection="1">
      <alignment horizontal="center" vertical="center"/>
      <protection locked="0"/>
    </xf>
    <xf numFmtId="2" fontId="3" fillId="6" borderId="20" xfId="0" applyNumberFormat="1" applyFont="1" applyFill="1" applyBorder="1" applyAlignment="1" applyProtection="1">
      <alignment horizontal="center" vertical="center"/>
      <protection locked="0"/>
    </xf>
    <xf numFmtId="2" fontId="28" fillId="5" borderId="20" xfId="0" applyNumberFormat="1" applyFont="1" applyFill="1" applyBorder="1" applyAlignment="1" applyProtection="1">
      <alignment horizontal="center" vertical="center"/>
      <protection locked="0"/>
    </xf>
    <xf numFmtId="166" fontId="28" fillId="5" borderId="20" xfId="0" applyNumberFormat="1" applyFont="1" applyFill="1" applyBorder="1" applyAlignment="1" applyProtection="1">
      <alignment horizontal="center" vertical="center"/>
      <protection locked="0"/>
    </xf>
    <xf numFmtId="167" fontId="3" fillId="5" borderId="20" xfId="0" applyNumberFormat="1" applyFont="1" applyFill="1" applyBorder="1" applyAlignment="1" applyProtection="1">
      <alignment horizontal="center" vertical="center"/>
      <protection locked="0"/>
    </xf>
    <xf numFmtId="167" fontId="3" fillId="6" borderId="20" xfId="0" applyNumberFormat="1" applyFont="1" applyFill="1" applyBorder="1" applyAlignment="1" applyProtection="1">
      <alignment horizontal="center" vertical="center"/>
      <protection locked="0"/>
    </xf>
    <xf numFmtId="165" fontId="3" fillId="6" borderId="20" xfId="0" applyNumberFormat="1" applyFont="1" applyFill="1" applyBorder="1" applyAlignment="1" applyProtection="1">
      <alignment horizontal="center" vertical="center"/>
      <protection locked="0"/>
    </xf>
    <xf numFmtId="167" fontId="4" fillId="5" borderId="0" xfId="0" applyNumberFormat="1" applyFont="1" applyFill="1" applyBorder="1" applyAlignment="1" applyProtection="1">
      <alignment horizontal="center" vertical="center"/>
    </xf>
    <xf numFmtId="165" fontId="3" fillId="0" borderId="51" xfId="1" applyNumberFormat="1" applyFont="1" applyFill="1" applyBorder="1" applyAlignment="1" applyProtection="1">
      <alignment horizontal="center" vertical="center"/>
      <protection locked="0"/>
    </xf>
    <xf numFmtId="165" fontId="3" fillId="0" borderId="51" xfId="1" applyNumberFormat="1" applyFont="1" applyFill="1" applyBorder="1" applyAlignment="1" applyProtection="1">
      <alignment horizontal="center" vertical="center"/>
    </xf>
    <xf numFmtId="2" fontId="28" fillId="0" borderId="52" xfId="1" applyNumberFormat="1" applyFont="1" applyFill="1" applyBorder="1" applyAlignment="1" applyProtection="1">
      <alignment horizontal="center" vertical="center"/>
      <protection locked="0"/>
    </xf>
    <xf numFmtId="165" fontId="28" fillId="5" borderId="44" xfId="0" applyNumberFormat="1" applyFont="1" applyFill="1" applyBorder="1" applyAlignment="1" applyProtection="1">
      <alignment horizontal="center" vertical="center"/>
      <protection locked="0"/>
    </xf>
    <xf numFmtId="165" fontId="3" fillId="0" borderId="20" xfId="0" applyNumberFormat="1" applyFont="1" applyFill="1" applyBorder="1" applyAlignment="1" applyProtection="1">
      <alignment horizontal="center" vertical="center"/>
      <protection locked="0"/>
    </xf>
    <xf numFmtId="165" fontId="53" fillId="0" borderId="20" xfId="1" applyNumberFormat="1" applyFont="1" applyFill="1" applyBorder="1" applyAlignment="1" applyProtection="1">
      <alignment horizontal="center" vertical="center"/>
      <protection locked="0"/>
    </xf>
    <xf numFmtId="2" fontId="28" fillId="0" borderId="20" xfId="1" applyNumberFormat="1" applyFont="1" applyFill="1" applyBorder="1" applyAlignment="1" applyProtection="1">
      <alignment horizontal="center" vertical="center"/>
      <protection locked="0"/>
    </xf>
    <xf numFmtId="2" fontId="28" fillId="5" borderId="20" xfId="1" applyNumberFormat="1" applyFont="1" applyFill="1" applyBorder="1" applyAlignment="1" applyProtection="1">
      <alignment horizontal="center" vertical="center"/>
      <protection locked="0"/>
    </xf>
    <xf numFmtId="167" fontId="28" fillId="5" borderId="45" xfId="0" applyNumberFormat="1" applyFont="1" applyFill="1" applyBorder="1" applyAlignment="1" applyProtection="1">
      <alignment horizontal="center" vertical="center"/>
      <protection locked="0"/>
    </xf>
    <xf numFmtId="0" fontId="48" fillId="0" borderId="30" xfId="0" applyFont="1" applyFill="1" applyBorder="1" applyAlignment="1" applyProtection="1">
      <alignment horizontal="left" vertical="center" wrapText="1"/>
    </xf>
    <xf numFmtId="0" fontId="32" fillId="2" borderId="30" xfId="0" applyFont="1" applyFill="1" applyBorder="1" applyAlignment="1" applyProtection="1">
      <alignment horizontal="center" vertical="center" wrapText="1"/>
    </xf>
    <xf numFmtId="165" fontId="28" fillId="0" borderId="44" xfId="0" applyNumberFormat="1" applyFont="1" applyFill="1" applyBorder="1" applyAlignment="1" applyProtection="1">
      <alignment horizontal="right"/>
      <protection locked="0"/>
    </xf>
    <xf numFmtId="165" fontId="3" fillId="0" borderId="30" xfId="0" applyNumberFormat="1" applyFont="1" applyFill="1" applyBorder="1" applyAlignment="1" applyProtection="1">
      <alignment horizontal="center" vertical="center"/>
      <protection locked="0"/>
    </xf>
    <xf numFmtId="165" fontId="3" fillId="5" borderId="30" xfId="0" applyNumberFormat="1" applyFont="1" applyFill="1" applyBorder="1" applyAlignment="1" applyProtection="1">
      <alignment horizontal="center" vertical="center"/>
      <protection locked="0"/>
    </xf>
    <xf numFmtId="2" fontId="31" fillId="0" borderId="20" xfId="0" applyNumberFormat="1" applyFont="1" applyFill="1" applyBorder="1" applyAlignment="1" applyProtection="1">
      <alignment horizontal="center" vertical="center"/>
      <protection locked="0"/>
    </xf>
    <xf numFmtId="2" fontId="31" fillId="0" borderId="20" xfId="0" applyNumberFormat="1" applyFont="1" applyFill="1" applyBorder="1" applyAlignment="1" applyProtection="1">
      <alignment horizontal="center" vertical="top" wrapText="1"/>
      <protection locked="0"/>
    </xf>
    <xf numFmtId="49" fontId="31" fillId="0" borderId="20" xfId="0" applyNumberFormat="1" applyFont="1" applyFill="1" applyBorder="1" applyAlignment="1" applyProtection="1">
      <alignment horizontal="center" vertical="top" wrapText="1"/>
      <protection locked="0"/>
    </xf>
    <xf numFmtId="2" fontId="28" fillId="0" borderId="20" xfId="0" applyNumberFormat="1" applyFont="1" applyFill="1" applyBorder="1" applyAlignment="1">
      <alignment horizontal="right"/>
    </xf>
    <xf numFmtId="165" fontId="28" fillId="0" borderId="20" xfId="0" applyNumberFormat="1" applyFont="1" applyFill="1" applyBorder="1" applyAlignment="1" applyProtection="1">
      <alignment horizontal="right"/>
      <protection locked="0"/>
    </xf>
    <xf numFmtId="2" fontId="9" fillId="0" borderId="20" xfId="0" applyNumberFormat="1" applyFont="1" applyFill="1" applyBorder="1" applyAlignment="1" applyProtection="1">
      <alignment horizontal="right" vertical="center"/>
    </xf>
    <xf numFmtId="1" fontId="28" fillId="0" borderId="20" xfId="0" applyNumberFormat="1" applyFont="1" applyFill="1" applyBorder="1" applyAlignment="1" applyProtection="1">
      <alignment horizontal="right"/>
      <protection locked="0"/>
    </xf>
    <xf numFmtId="1" fontId="28" fillId="0" borderId="20" xfId="0" applyNumberFormat="1" applyFont="1" applyFill="1" applyBorder="1" applyAlignment="1" applyProtection="1">
      <alignment horizontal="center" vertical="center"/>
      <protection locked="0"/>
    </xf>
    <xf numFmtId="1" fontId="28" fillId="5" borderId="20" xfId="0" applyNumberFormat="1" applyFont="1" applyFill="1" applyBorder="1" applyAlignment="1" applyProtection="1">
      <alignment horizontal="center" vertical="center"/>
      <protection locked="0"/>
    </xf>
    <xf numFmtId="2" fontId="28" fillId="0" borderId="20" xfId="0" applyNumberFormat="1" applyFont="1" applyFill="1" applyBorder="1" applyAlignment="1" applyProtection="1">
      <alignment horizontal="right"/>
      <protection locked="0"/>
    </xf>
    <xf numFmtId="2" fontId="28" fillId="0" borderId="20" xfId="0" applyNumberFormat="1" applyFont="1" applyFill="1" applyBorder="1" applyAlignment="1" applyProtection="1">
      <alignment horizontal="center" vertical="center"/>
      <protection locked="0"/>
    </xf>
    <xf numFmtId="0" fontId="31" fillId="0" borderId="20" xfId="0" applyFont="1" applyBorder="1" applyAlignment="1">
      <alignment horizontal="center" vertical="top" wrapText="1"/>
    </xf>
    <xf numFmtId="49" fontId="31" fillId="0" borderId="20" xfId="0" applyNumberFormat="1" applyFont="1" applyBorder="1" applyAlignment="1">
      <alignment horizontal="center" vertical="top" wrapText="1"/>
    </xf>
    <xf numFmtId="166" fontId="28" fillId="0" borderId="20" xfId="0" applyNumberFormat="1" applyFont="1" applyFill="1" applyBorder="1" applyAlignment="1" applyProtection="1">
      <alignment horizontal="right"/>
      <protection locked="0"/>
    </xf>
    <xf numFmtId="166" fontId="51" fillId="0" borderId="20" xfId="0" applyNumberFormat="1" applyFont="1" applyFill="1" applyBorder="1" applyAlignment="1">
      <alignment horizontal="center" vertical="center"/>
    </xf>
    <xf numFmtId="167" fontId="28" fillId="6" borderId="20" xfId="0" applyNumberFormat="1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>
      <alignment horizontal="center" vertical="top" wrapText="1"/>
    </xf>
    <xf numFmtId="49" fontId="31" fillId="0" borderId="20" xfId="0" applyNumberFormat="1" applyFont="1" applyFill="1" applyBorder="1" applyAlignment="1">
      <alignment horizontal="center" vertical="top" wrapText="1"/>
    </xf>
    <xf numFmtId="1" fontId="28" fillId="0" borderId="20" xfId="0" applyNumberFormat="1" applyFont="1" applyFill="1" applyBorder="1" applyAlignment="1" applyProtection="1">
      <alignment horizontal="center"/>
      <protection locked="0"/>
    </xf>
    <xf numFmtId="1" fontId="3" fillId="6" borderId="20" xfId="0" applyNumberFormat="1" applyFont="1" applyFill="1" applyBorder="1" applyAlignment="1" applyProtection="1">
      <alignment horizontal="center" vertical="center"/>
      <protection locked="0"/>
    </xf>
    <xf numFmtId="166" fontId="3" fillId="6" borderId="20" xfId="0" applyNumberFormat="1" applyFont="1" applyFill="1" applyBorder="1" applyAlignment="1" applyProtection="1">
      <alignment horizontal="center" vertical="center"/>
      <protection locked="0"/>
    </xf>
    <xf numFmtId="165" fontId="28" fillId="4" borderId="20" xfId="0" applyNumberFormat="1" applyFont="1" applyFill="1" applyBorder="1" applyAlignment="1" applyProtection="1">
      <alignment horizontal="center" vertical="center"/>
      <protection locked="0"/>
    </xf>
    <xf numFmtId="2" fontId="9" fillId="4" borderId="20" xfId="0" applyNumberFormat="1" applyFont="1" applyFill="1" applyBorder="1" applyAlignment="1" applyProtection="1">
      <alignment horizontal="right" vertical="center"/>
    </xf>
    <xf numFmtId="0" fontId="31" fillId="4" borderId="20" xfId="0" applyFont="1" applyFill="1" applyBorder="1" applyAlignment="1">
      <alignment horizontal="center" vertical="top" wrapText="1"/>
    </xf>
    <xf numFmtId="49" fontId="31" fillId="4" borderId="20" xfId="0" applyNumberFormat="1" applyFont="1" applyFill="1" applyBorder="1" applyAlignment="1">
      <alignment horizontal="center" vertical="top" wrapText="1"/>
    </xf>
    <xf numFmtId="2" fontId="28" fillId="4" borderId="20" xfId="0" applyNumberFormat="1" applyFont="1" applyFill="1" applyBorder="1" applyAlignment="1">
      <alignment horizontal="right"/>
    </xf>
    <xf numFmtId="165" fontId="28" fillId="4" borderId="20" xfId="0" applyNumberFormat="1" applyFont="1" applyFill="1" applyBorder="1" applyAlignment="1" applyProtection="1">
      <alignment horizontal="right"/>
      <protection locked="0"/>
    </xf>
    <xf numFmtId="167" fontId="28" fillId="4" borderId="20" xfId="0" applyNumberFormat="1" applyFont="1" applyFill="1" applyBorder="1" applyAlignment="1" applyProtection="1">
      <alignment horizontal="center" vertical="center"/>
      <protection locked="0"/>
    </xf>
    <xf numFmtId="167" fontId="55" fillId="5" borderId="20" xfId="0" applyNumberFormat="1" applyFont="1" applyFill="1" applyBorder="1" applyAlignment="1">
      <alignment horizontal="center" wrapText="1"/>
    </xf>
    <xf numFmtId="2" fontId="31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20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20" xfId="0" applyNumberFormat="1" applyFont="1" applyFill="1" applyBorder="1" applyAlignment="1" applyProtection="1">
      <alignment horizontal="right" vertical="center"/>
      <protection locked="0"/>
    </xf>
    <xf numFmtId="0" fontId="31" fillId="0" borderId="20" xfId="0" applyFont="1" applyBorder="1" applyAlignment="1" applyProtection="1">
      <alignment horizontal="center" vertical="top" wrapText="1"/>
      <protection locked="0"/>
    </xf>
    <xf numFmtId="49" fontId="31" fillId="0" borderId="20" xfId="0" applyNumberFormat="1" applyFont="1" applyBorder="1" applyAlignment="1" applyProtection="1">
      <alignment horizontal="center" vertical="top" wrapText="1"/>
      <protection locked="0"/>
    </xf>
    <xf numFmtId="165" fontId="9" fillId="0" borderId="20" xfId="0" applyNumberFormat="1" applyFont="1" applyFill="1" applyBorder="1" applyAlignment="1" applyProtection="1">
      <alignment horizontal="right"/>
      <protection locked="0"/>
    </xf>
    <xf numFmtId="168" fontId="28" fillId="0" borderId="20" xfId="1" applyNumberFormat="1" applyFont="1" applyFill="1" applyBorder="1" applyAlignment="1" applyProtection="1">
      <alignment horizontal="center" vertical="center"/>
      <protection locked="0"/>
    </xf>
    <xf numFmtId="168" fontId="28" fillId="5" borderId="20" xfId="1" applyNumberFormat="1" applyFont="1" applyFill="1" applyBorder="1" applyAlignment="1" applyProtection="1">
      <alignment horizontal="center" vertical="center"/>
      <protection locked="0"/>
    </xf>
    <xf numFmtId="165" fontId="4" fillId="0" borderId="20" xfId="0" applyNumberFormat="1" applyFont="1" applyFill="1" applyBorder="1" applyProtection="1"/>
    <xf numFmtId="168" fontId="28" fillId="0" borderId="20" xfId="1" applyNumberFormat="1" applyFont="1" applyFill="1" applyBorder="1" applyAlignment="1" applyProtection="1">
      <alignment horizontal="right"/>
      <protection locked="0"/>
    </xf>
    <xf numFmtId="167" fontId="3" fillId="0" borderId="20" xfId="0" applyNumberFormat="1" applyFont="1" applyFill="1" applyBorder="1" applyAlignment="1" applyProtection="1">
      <alignment horizontal="center" vertical="center"/>
      <protection locked="0"/>
    </xf>
    <xf numFmtId="166" fontId="3" fillId="0" borderId="20" xfId="0" applyNumberFormat="1" applyFont="1" applyFill="1" applyBorder="1" applyAlignment="1" applyProtection="1">
      <alignment horizontal="center" vertical="center"/>
      <protection locked="0"/>
    </xf>
    <xf numFmtId="168" fontId="3" fillId="0" borderId="20" xfId="1" applyNumberFormat="1" applyFont="1" applyFill="1" applyBorder="1" applyAlignment="1" applyProtection="1">
      <alignment horizontal="center" vertical="center"/>
      <protection locked="0"/>
    </xf>
    <xf numFmtId="2" fontId="3" fillId="0" borderId="20" xfId="1" applyNumberFormat="1" applyFont="1" applyFill="1" applyBorder="1" applyAlignment="1" applyProtection="1">
      <alignment horizontal="center" vertical="center"/>
      <protection locked="0"/>
    </xf>
    <xf numFmtId="0" fontId="20" fillId="0" borderId="46" xfId="0" applyFont="1" applyFill="1" applyBorder="1" applyAlignment="1" applyProtection="1">
      <alignment horizontal="center" vertical="center"/>
    </xf>
    <xf numFmtId="0" fontId="20" fillId="0" borderId="30" xfId="0" applyFont="1" applyFill="1" applyBorder="1" applyAlignment="1" applyProtection="1">
      <alignment horizontal="center" vertical="center"/>
    </xf>
    <xf numFmtId="0" fontId="20" fillId="0" borderId="46" xfId="0" applyFont="1" applyFill="1" applyBorder="1" applyAlignment="1" applyProtection="1">
      <alignment horizontal="center" vertical="center"/>
    </xf>
    <xf numFmtId="0" fontId="20" fillId="0" borderId="30" xfId="0" applyFont="1" applyFill="1" applyBorder="1" applyAlignment="1" applyProtection="1">
      <alignment horizontal="center" vertical="center"/>
    </xf>
    <xf numFmtId="0" fontId="20" fillId="0" borderId="53" xfId="0" applyFont="1" applyFill="1" applyBorder="1" applyAlignment="1" applyProtection="1">
      <alignment horizontal="centerContinuous" vertical="center" wrapText="1"/>
    </xf>
    <xf numFmtId="0" fontId="20" fillId="0" borderId="46" xfId="0" applyFont="1" applyBorder="1" applyAlignment="1" applyProtection="1">
      <alignment horizontal="centerContinuous" vertical="center" wrapText="1"/>
    </xf>
    <xf numFmtId="0" fontId="20" fillId="0" borderId="30" xfId="0" applyFont="1" applyFill="1" applyBorder="1" applyAlignment="1" applyProtection="1">
      <alignment horizontal="center" vertical="center" wrapText="1"/>
    </xf>
    <xf numFmtId="0" fontId="20" fillId="0" borderId="51" xfId="0" applyFont="1" applyFill="1" applyBorder="1" applyAlignment="1" applyProtection="1">
      <alignment horizontal="centerContinuous" vertical="center" wrapText="1"/>
    </xf>
    <xf numFmtId="0" fontId="20" fillId="0" borderId="53" xfId="0" applyFont="1" applyFill="1" applyBorder="1" applyAlignment="1" applyProtection="1">
      <alignment horizontal="centerContinuous" vertical="center"/>
    </xf>
    <xf numFmtId="168" fontId="3" fillId="5" borderId="20" xfId="1" applyNumberFormat="1" applyFont="1" applyFill="1" applyBorder="1" applyAlignment="1" applyProtection="1">
      <alignment horizontal="center" vertical="center"/>
      <protection locked="0"/>
    </xf>
    <xf numFmtId="165" fontId="4" fillId="5" borderId="20" xfId="1" applyNumberFormat="1" applyFont="1" applyFill="1" applyBorder="1" applyAlignment="1" applyProtection="1">
      <alignment horizontal="center" vertical="center"/>
    </xf>
    <xf numFmtId="165" fontId="56" fillId="5" borderId="20" xfId="0" applyNumberFormat="1" applyFont="1" applyFill="1" applyBorder="1" applyAlignment="1" applyProtection="1">
      <alignment horizontal="center" vertical="center"/>
      <protection locked="0"/>
    </xf>
    <xf numFmtId="167" fontId="56" fillId="5" borderId="20" xfId="0" applyNumberFormat="1" applyFont="1" applyFill="1" applyBorder="1" applyAlignment="1" applyProtection="1">
      <alignment horizontal="center" vertical="center"/>
      <protection locked="0"/>
    </xf>
    <xf numFmtId="0" fontId="20" fillId="0" borderId="46" xfId="0" applyFont="1" applyFill="1" applyBorder="1" applyAlignment="1" applyProtection="1">
      <alignment horizontal="center" vertical="center"/>
    </xf>
    <xf numFmtId="0" fontId="20" fillId="0" borderId="30" xfId="0" applyFont="1" applyFill="1" applyBorder="1" applyAlignment="1" applyProtection="1">
      <alignment horizontal="center" vertical="center"/>
    </xf>
    <xf numFmtId="167" fontId="3" fillId="0" borderId="20" xfId="0" applyNumberFormat="1" applyFont="1" applyFill="1" applyBorder="1" applyAlignment="1" applyProtection="1">
      <alignment vertical="center"/>
    </xf>
    <xf numFmtId="49" fontId="23" fillId="0" borderId="0" xfId="0" applyNumberFormat="1" applyFont="1" applyFill="1" applyAlignment="1" applyProtection="1">
      <alignment horizontal="center" vertical="center" wrapText="1"/>
    </xf>
    <xf numFmtId="0" fontId="20" fillId="0" borderId="46" xfId="0" applyFont="1" applyFill="1" applyBorder="1" applyAlignment="1" applyProtection="1">
      <alignment horizontal="center" vertical="center"/>
    </xf>
    <xf numFmtId="0" fontId="20" fillId="0" borderId="30" xfId="0" applyFont="1" applyFill="1" applyBorder="1" applyAlignment="1" applyProtection="1">
      <alignment horizontal="center" vertical="center"/>
    </xf>
    <xf numFmtId="0" fontId="20" fillId="0" borderId="47" xfId="0" applyFont="1" applyFill="1" applyBorder="1" applyAlignment="1" applyProtection="1">
      <alignment horizontal="center" vertical="center"/>
    </xf>
    <xf numFmtId="0" fontId="20" fillId="0" borderId="51" xfId="0" applyFont="1" applyFill="1" applyBorder="1" applyAlignment="1" applyProtection="1">
      <alignment horizontal="center" vertical="center"/>
    </xf>
    <xf numFmtId="0" fontId="0" fillId="0" borderId="53" xfId="0" applyBorder="1" applyAlignment="1">
      <alignment horizontal="center" vertical="center"/>
    </xf>
    <xf numFmtId="0" fontId="17" fillId="0" borderId="14" xfId="0" applyFont="1" applyBorder="1" applyAlignment="1" applyProtection="1">
      <alignment horizontal="left" vertical="top" wrapText="1"/>
    </xf>
    <xf numFmtId="0" fontId="17" fillId="0" borderId="48" xfId="0" applyFont="1" applyBorder="1" applyAlignment="1" applyProtection="1">
      <alignment horizontal="left" vertical="top" wrapText="1"/>
    </xf>
    <xf numFmtId="0" fontId="17" fillId="0" borderId="14" xfId="0" applyFont="1" applyBorder="1" applyAlignment="1" applyProtection="1">
      <alignment horizontal="left" vertical="top" wrapText="1"/>
      <protection locked="0"/>
    </xf>
    <xf numFmtId="0" fontId="17" fillId="0" borderId="17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2" fillId="0" borderId="17" xfId="0" applyFont="1" applyBorder="1" applyAlignment="1" applyProtection="1">
      <alignment horizontal="left" vertical="top" wrapText="1"/>
      <protection locked="0"/>
    </xf>
    <xf numFmtId="0" fontId="17" fillId="0" borderId="17" xfId="0" applyFont="1" applyBorder="1" applyAlignment="1" applyProtection="1">
      <alignment horizontal="left" vertical="top" wrapText="1"/>
      <protection locked="0"/>
    </xf>
    <xf numFmtId="0" fontId="17" fillId="0" borderId="49" xfId="0" applyFont="1" applyBorder="1" applyAlignment="1" applyProtection="1">
      <alignment horizontal="left" vertical="top" wrapText="1"/>
      <protection locked="0"/>
    </xf>
    <xf numFmtId="2" fontId="28" fillId="0" borderId="0" xfId="0" applyNumberFormat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20" dropStyle="combo" dx="16" fmlaLink="$B$3" fmlaRange="Subjects!$A$1:$A$89" val="0"/>
</file>

<file path=xl/ctrlProps/ctrlProp2.xml><?xml version="1.0" encoding="utf-8"?>
<formControlPr xmlns="http://schemas.microsoft.com/office/spreadsheetml/2009/9/main" objectType="Drop" dropLines="21" dropStyle="combo" dx="16" fmlaLink="$C$3" fmlaRange="Subjects!$A$92:$A$114" sel="2" val="0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2333625</xdr:colOff>
          <xdr:row>2</xdr:row>
          <xdr:rowOff>38100</xdr:rowOff>
        </xdr:from>
        <xdr:to>
          <xdr:col>2</xdr:col>
          <xdr:colOff>323850</xdr:colOff>
          <xdr:row>3</xdr:row>
          <xdr:rowOff>9525</xdr:rowOff>
        </xdr:to>
        <xdr:sp macro="" textlink="">
          <xdr:nvSpPr>
            <xdr:cNvPr id="6640" name="cbSubj" hidden="1">
              <a:extLst>
                <a:ext uri="{63B3BB69-23CF-44E3-9099-C40C66FF867C}">
                  <a14:compatExt spid="_x0000_s6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1571625</xdr:colOff>
          <xdr:row>5</xdr:row>
          <xdr:rowOff>114300</xdr:rowOff>
        </xdr:from>
        <xdr:to>
          <xdr:col>2</xdr:col>
          <xdr:colOff>304800</xdr:colOff>
          <xdr:row>6</xdr:row>
          <xdr:rowOff>0</xdr:rowOff>
        </xdr:to>
        <xdr:sp macro="" textlink="">
          <xdr:nvSpPr>
            <xdr:cNvPr id="6641" name="Drop Down 497" hidden="1">
              <a:extLst>
                <a:ext uri="{63B3BB69-23CF-44E3-9099-C40C66FF867C}">
                  <a14:compatExt spid="_x0000_s6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9525</xdr:rowOff>
        </xdr:from>
        <xdr:to>
          <xdr:col>0</xdr:col>
          <xdr:colOff>1590675</xdr:colOff>
          <xdr:row>1</xdr:row>
          <xdr:rowOff>0</xdr:rowOff>
        </xdr:to>
        <xdr:sp macro="" textlink="">
          <xdr:nvSpPr>
            <xdr:cNvPr id="6642" name="Button 498" hidden="1">
              <a:extLst>
                <a:ext uri="{63B3BB69-23CF-44E3-9099-C40C66FF867C}">
                  <a14:compatExt spid="_x0000_s6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800" b="1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Проверка корректности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5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C350"/>
  <sheetViews>
    <sheetView showGridLines="0" tabSelected="1" view="pageBreakPreview" zoomScale="110" zoomScaleNormal="110" zoomScaleSheetLayoutView="110" workbookViewId="0">
      <pane xSplit="1" ySplit="4" topLeftCell="O5" activePane="bottomRight" state="frozen"/>
      <selection pane="topRight" activeCell="B1" sqref="B1"/>
      <selection pane="bottomLeft" activeCell="A5" sqref="A5"/>
      <selection pane="bottomRight" activeCell="U36" sqref="U36"/>
    </sheetView>
  </sheetViews>
  <sheetFormatPr defaultColWidth="8.85546875" defaultRowHeight="12" x14ac:dyDescent="0.2"/>
  <cols>
    <col min="1" max="1" width="33" style="2" customWidth="1"/>
    <col min="2" max="2" width="12" style="2" customWidth="1"/>
    <col min="3" max="3" width="9.42578125" style="4" hidden="1" customWidth="1"/>
    <col min="4" max="4" width="5.140625" style="5" hidden="1" customWidth="1"/>
    <col min="5" max="5" width="6.28515625" style="6" hidden="1" customWidth="1"/>
    <col min="6" max="6" width="8.42578125" style="4" hidden="1" customWidth="1"/>
    <col min="7" max="7" width="4.7109375" style="1" hidden="1" customWidth="1"/>
    <col min="8" max="8" width="10.140625" style="2" hidden="1" customWidth="1"/>
    <col min="9" max="9" width="9.5703125" style="2" hidden="1" customWidth="1"/>
    <col min="10" max="10" width="9.28515625" style="2" hidden="1" customWidth="1"/>
    <col min="11" max="11" width="4.7109375" style="2" hidden="1" customWidth="1"/>
    <col min="12" max="12" width="14.140625" style="2" hidden="1" customWidth="1"/>
    <col min="13" max="13" width="14" style="2" hidden="1" customWidth="1"/>
    <col min="14" max="14" width="11.140625" style="2" hidden="1" customWidth="1"/>
    <col min="15" max="16" width="11" style="2" customWidth="1"/>
    <col min="17" max="17" width="11.7109375" style="2" customWidth="1"/>
    <col min="18" max="18" width="11.28515625" style="2" customWidth="1"/>
    <col min="19" max="19" width="12.7109375" style="2" customWidth="1"/>
    <col min="20" max="20" width="11.42578125" style="2" customWidth="1"/>
    <col min="21" max="21" width="14" style="2" customWidth="1"/>
    <col min="22" max="22" width="12.7109375" style="2" customWidth="1"/>
    <col min="23" max="23" width="11.85546875" style="2" customWidth="1"/>
    <col min="24" max="24" width="12.85546875" style="2" customWidth="1"/>
    <col min="25" max="26" width="14" style="2" customWidth="1"/>
    <col min="27" max="27" width="5.7109375" style="3" customWidth="1"/>
    <col min="28" max="16384" width="8.85546875" style="2"/>
  </cols>
  <sheetData>
    <row r="1" spans="1:27" ht="27.75" customHeight="1" x14ac:dyDescent="0.2">
      <c r="A1" s="472" t="s">
        <v>958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153"/>
    </row>
    <row r="2" spans="1:27" ht="21" customHeight="1" x14ac:dyDescent="0.2">
      <c r="A2" s="473" t="s">
        <v>921</v>
      </c>
      <c r="B2" s="473" t="s">
        <v>922</v>
      </c>
      <c r="C2" s="113" t="s">
        <v>923</v>
      </c>
      <c r="D2" s="114" t="s">
        <v>924</v>
      </c>
      <c r="E2" s="115" t="s">
        <v>925</v>
      </c>
      <c r="F2" s="114" t="s">
        <v>926</v>
      </c>
      <c r="G2" s="116" t="s">
        <v>927</v>
      </c>
      <c r="H2" s="117" t="s">
        <v>928</v>
      </c>
      <c r="I2" s="117"/>
      <c r="J2" s="117"/>
      <c r="K2" s="117"/>
      <c r="L2" s="117" t="s">
        <v>928</v>
      </c>
      <c r="M2" s="117" t="s">
        <v>928</v>
      </c>
      <c r="N2" s="321" t="s">
        <v>928</v>
      </c>
      <c r="O2" s="367" t="s">
        <v>928</v>
      </c>
      <c r="P2" s="367" t="s">
        <v>928</v>
      </c>
      <c r="Q2" s="371" t="s">
        <v>928</v>
      </c>
      <c r="R2" s="371" t="s">
        <v>928</v>
      </c>
      <c r="S2" s="371" t="s">
        <v>928</v>
      </c>
      <c r="T2" s="371" t="s">
        <v>928</v>
      </c>
      <c r="U2" s="117" t="s">
        <v>930</v>
      </c>
      <c r="V2" s="117"/>
      <c r="W2" s="461"/>
      <c r="X2" s="461"/>
      <c r="Y2" s="117"/>
      <c r="Z2" s="117"/>
    </row>
    <row r="3" spans="1:27" ht="12.75" x14ac:dyDescent="0.2">
      <c r="A3" s="475"/>
      <c r="B3" s="475"/>
      <c r="C3" s="118"/>
      <c r="D3" s="119"/>
      <c r="E3" s="120"/>
      <c r="F3" s="118"/>
      <c r="G3" s="116"/>
      <c r="H3" s="118">
        <v>1998</v>
      </c>
      <c r="I3" s="118">
        <v>1999</v>
      </c>
      <c r="J3" s="118">
        <v>2000</v>
      </c>
      <c r="K3" s="118">
        <v>2001</v>
      </c>
      <c r="L3" s="473">
        <v>2010</v>
      </c>
      <c r="M3" s="473">
        <v>2011</v>
      </c>
      <c r="N3" s="473">
        <v>2012</v>
      </c>
      <c r="O3" s="473">
        <v>2016</v>
      </c>
      <c r="P3" s="473">
        <v>2017</v>
      </c>
      <c r="Q3" s="369"/>
      <c r="R3" s="458"/>
      <c r="S3" s="469"/>
      <c r="T3" s="456">
        <v>2021</v>
      </c>
      <c r="U3" s="476">
        <v>2022</v>
      </c>
      <c r="V3" s="477"/>
      <c r="W3" s="463"/>
      <c r="X3" s="464">
        <v>2023</v>
      </c>
      <c r="Y3" s="460">
        <v>2024</v>
      </c>
      <c r="Z3" s="122"/>
    </row>
    <row r="4" spans="1:27" ht="12" customHeight="1" x14ac:dyDescent="0.2">
      <c r="A4" s="474"/>
      <c r="B4" s="474"/>
      <c r="C4" s="118"/>
      <c r="D4" s="119"/>
      <c r="E4" s="120"/>
      <c r="F4" s="118"/>
      <c r="G4" s="116"/>
      <c r="H4" s="118"/>
      <c r="I4" s="118"/>
      <c r="J4" s="123"/>
      <c r="K4" s="123"/>
      <c r="L4" s="474"/>
      <c r="M4" s="474"/>
      <c r="N4" s="474"/>
      <c r="O4" s="474"/>
      <c r="P4" s="474"/>
      <c r="Q4" s="370">
        <v>2018</v>
      </c>
      <c r="R4" s="459">
        <v>2019</v>
      </c>
      <c r="S4" s="470">
        <v>2020</v>
      </c>
      <c r="T4" s="457"/>
      <c r="U4" s="154" t="s">
        <v>931</v>
      </c>
      <c r="V4" s="155" t="s">
        <v>932</v>
      </c>
      <c r="W4" s="457" t="s">
        <v>931</v>
      </c>
      <c r="X4" s="462" t="s">
        <v>932</v>
      </c>
      <c r="Y4" s="154" t="s">
        <v>931</v>
      </c>
      <c r="Z4" s="155" t="s">
        <v>932</v>
      </c>
    </row>
    <row r="5" spans="1:27" ht="30" x14ac:dyDescent="0.2">
      <c r="A5" s="181" t="s">
        <v>375</v>
      </c>
      <c r="B5" s="189" t="s">
        <v>748</v>
      </c>
      <c r="C5" s="413"/>
      <c r="D5" s="414"/>
      <c r="E5" s="414"/>
      <c r="F5" s="414"/>
      <c r="G5" s="415"/>
      <c r="H5" s="416"/>
      <c r="I5" s="416"/>
      <c r="J5" s="416"/>
      <c r="K5" s="416"/>
      <c r="L5" s="417"/>
      <c r="M5" s="343"/>
      <c r="N5" s="387"/>
      <c r="O5" s="387"/>
      <c r="P5" s="387"/>
      <c r="Q5" s="388"/>
      <c r="R5" s="388"/>
      <c r="S5" s="388"/>
      <c r="T5" s="388"/>
      <c r="U5" s="387"/>
      <c r="V5" s="387"/>
      <c r="W5" s="387"/>
      <c r="X5" s="387"/>
      <c r="Y5" s="387"/>
      <c r="Z5" s="387"/>
      <c r="AA5" s="171"/>
    </row>
    <row r="6" spans="1:27" ht="21.6" customHeight="1" x14ac:dyDescent="0.2">
      <c r="A6" s="172" t="s">
        <v>596</v>
      </c>
      <c r="B6" s="173" t="s">
        <v>311</v>
      </c>
      <c r="C6" s="418">
        <v>1</v>
      </c>
      <c r="D6" s="414"/>
      <c r="E6" s="414"/>
      <c r="F6" s="414"/>
      <c r="G6" s="415" t="s">
        <v>182</v>
      </c>
      <c r="H6" s="416"/>
      <c r="I6" s="416"/>
      <c r="J6" s="416"/>
      <c r="K6" s="416"/>
      <c r="L6" s="419">
        <v>30750</v>
      </c>
      <c r="M6" s="420">
        <v>29700</v>
      </c>
      <c r="N6" s="420">
        <v>29900</v>
      </c>
      <c r="O6" s="420">
        <v>27863</v>
      </c>
      <c r="P6" s="420">
        <v>27662</v>
      </c>
      <c r="Q6" s="421">
        <v>27620</v>
      </c>
      <c r="R6" s="421">
        <v>27647</v>
      </c>
      <c r="S6" s="421">
        <v>27640</v>
      </c>
      <c r="T6" s="421">
        <v>27640</v>
      </c>
      <c r="U6" s="420">
        <v>27750</v>
      </c>
      <c r="V6" s="420">
        <v>27750</v>
      </c>
      <c r="W6" s="420">
        <v>27802</v>
      </c>
      <c r="X6" s="420">
        <v>27805</v>
      </c>
      <c r="Y6" s="420">
        <v>27850</v>
      </c>
      <c r="Z6" s="420">
        <v>27850</v>
      </c>
      <c r="AA6" s="171"/>
    </row>
    <row r="7" spans="1:27" ht="27" x14ac:dyDescent="0.2">
      <c r="A7" s="177"/>
      <c r="B7" s="173" t="s">
        <v>376</v>
      </c>
      <c r="C7" s="418">
        <v>1</v>
      </c>
      <c r="D7" s="414"/>
      <c r="E7" s="414"/>
      <c r="F7" s="414"/>
      <c r="G7" s="415" t="s">
        <v>181</v>
      </c>
      <c r="H7" s="416"/>
      <c r="I7" s="416"/>
      <c r="J7" s="416"/>
      <c r="K7" s="416"/>
      <c r="L7" s="422">
        <v>101.3</v>
      </c>
      <c r="M7" s="423">
        <f t="shared" ref="M7:Q7" si="0">M6/L6*100</f>
        <v>96.58536585365853</v>
      </c>
      <c r="N7" s="423">
        <f t="shared" si="0"/>
        <v>100.67340067340066</v>
      </c>
      <c r="O7" s="423">
        <f t="shared" si="0"/>
        <v>93.187290969899664</v>
      </c>
      <c r="P7" s="423">
        <f t="shared" si="0"/>
        <v>99.278613214657426</v>
      </c>
      <c r="Q7" s="423">
        <f t="shared" si="0"/>
        <v>99.848167160725907</v>
      </c>
      <c r="R7" s="423">
        <v>100.0724112961622</v>
      </c>
      <c r="S7" s="423">
        <v>100.0724112961622</v>
      </c>
      <c r="T7" s="423">
        <f>S6/Q6*100</f>
        <v>100.0724112961622</v>
      </c>
      <c r="U7" s="423">
        <f>U6/S6*100</f>
        <v>100.39797395079594</v>
      </c>
      <c r="V7" s="423">
        <f t="shared" ref="V7" si="1">V6/U6*100</f>
        <v>100</v>
      </c>
      <c r="W7" s="423">
        <f t="shared" ref="W7" si="2">W6/V6*100</f>
        <v>100.18738738738739</v>
      </c>
      <c r="X7" s="423">
        <f t="shared" ref="X7" si="3">X6/W6*100</f>
        <v>100.010790590605</v>
      </c>
      <c r="Y7" s="423">
        <f t="shared" ref="Y7" si="4">Y6/X6*100</f>
        <v>100.16184139543248</v>
      </c>
      <c r="Z7" s="423">
        <f>Z6/X6*100</f>
        <v>100.16184139543248</v>
      </c>
      <c r="AA7" s="171"/>
    </row>
    <row r="8" spans="1:27" ht="30" x14ac:dyDescent="0.2">
      <c r="A8" s="181" t="s">
        <v>380</v>
      </c>
      <c r="B8" s="173"/>
      <c r="C8" s="418"/>
      <c r="D8" s="414"/>
      <c r="E8" s="414"/>
      <c r="F8" s="414"/>
      <c r="G8" s="415"/>
      <c r="H8" s="416"/>
      <c r="I8" s="416"/>
      <c r="J8" s="416"/>
      <c r="K8" s="416"/>
      <c r="L8" s="417"/>
      <c r="M8" s="343"/>
      <c r="N8" s="387"/>
      <c r="O8" s="387"/>
      <c r="P8" s="387"/>
      <c r="Q8" s="388"/>
      <c r="R8" s="388"/>
      <c r="S8" s="388"/>
      <c r="T8" s="387"/>
      <c r="U8" s="387"/>
      <c r="V8" s="387"/>
      <c r="W8" s="387"/>
      <c r="X8" s="387"/>
      <c r="Y8" s="387"/>
      <c r="Z8" s="387"/>
      <c r="AA8" s="171"/>
    </row>
    <row r="9" spans="1:27" ht="28.5" x14ac:dyDescent="0.2">
      <c r="A9" s="182" t="s">
        <v>381</v>
      </c>
      <c r="B9" s="173"/>
      <c r="C9" s="418"/>
      <c r="D9" s="414"/>
      <c r="E9" s="414"/>
      <c r="F9" s="414"/>
      <c r="G9" s="415"/>
      <c r="H9" s="416"/>
      <c r="I9" s="416"/>
      <c r="J9" s="416"/>
      <c r="K9" s="416"/>
      <c r="L9" s="417"/>
      <c r="M9" s="343"/>
      <c r="N9" s="387"/>
      <c r="O9" s="387"/>
      <c r="P9" s="387"/>
      <c r="Q9" s="388"/>
      <c r="R9" s="388"/>
      <c r="S9" s="388"/>
      <c r="T9" s="387"/>
      <c r="U9" s="387"/>
      <c r="V9" s="387"/>
      <c r="W9" s="387"/>
      <c r="X9" s="387"/>
      <c r="Y9" s="387"/>
      <c r="Z9" s="387"/>
      <c r="AA9" s="171"/>
    </row>
    <row r="10" spans="1:27" ht="36" x14ac:dyDescent="0.2">
      <c r="A10" s="172" t="s">
        <v>753</v>
      </c>
      <c r="B10" s="173" t="s">
        <v>382</v>
      </c>
      <c r="C10" s="418">
        <v>1</v>
      </c>
      <c r="D10" s="414"/>
      <c r="E10" s="414"/>
      <c r="F10" s="414"/>
      <c r="G10" s="415" t="s">
        <v>182</v>
      </c>
      <c r="H10" s="416"/>
      <c r="I10" s="416"/>
      <c r="J10" s="416"/>
      <c r="K10" s="416"/>
      <c r="L10" s="417"/>
      <c r="M10" s="343"/>
      <c r="N10" s="387"/>
      <c r="O10" s="387"/>
      <c r="P10" s="387"/>
      <c r="Q10" s="388"/>
      <c r="R10" s="388"/>
      <c r="S10" s="388"/>
      <c r="T10" s="387"/>
      <c r="U10" s="387"/>
      <c r="V10" s="387"/>
      <c r="W10" s="387"/>
      <c r="X10" s="387"/>
      <c r="Y10" s="387"/>
      <c r="Z10" s="387"/>
      <c r="AA10" s="171"/>
    </row>
    <row r="11" spans="1:27" ht="27" customHeight="1" x14ac:dyDescent="0.2">
      <c r="A11" s="182" t="s">
        <v>786</v>
      </c>
      <c r="B11" s="173"/>
      <c r="C11" s="418"/>
      <c r="D11" s="424"/>
      <c r="E11" s="424"/>
      <c r="F11" s="424"/>
      <c r="G11" s="425"/>
      <c r="H11" s="416"/>
      <c r="I11" s="416"/>
      <c r="J11" s="416"/>
      <c r="K11" s="416"/>
      <c r="L11" s="417"/>
      <c r="M11" s="343"/>
      <c r="N11" s="387"/>
      <c r="O11" s="387">
        <f>O18</f>
        <v>19.492000000000001</v>
      </c>
      <c r="P11" s="387">
        <f t="shared" ref="P11:Q11" si="5">P18</f>
        <v>20.62</v>
      </c>
      <c r="Q11" s="387">
        <f t="shared" si="5"/>
        <v>22.53</v>
      </c>
      <c r="R11" s="387">
        <v>23.05</v>
      </c>
      <c r="S11" s="387">
        <f>S18</f>
        <v>25.245000000000001</v>
      </c>
      <c r="T11" s="387">
        <f>T18</f>
        <v>26.78</v>
      </c>
      <c r="U11" s="387">
        <v>26.9</v>
      </c>
      <c r="V11" s="387">
        <v>27</v>
      </c>
      <c r="W11" s="387">
        <v>28</v>
      </c>
      <c r="X11" s="387">
        <v>29</v>
      </c>
      <c r="Y11" s="387">
        <v>30</v>
      </c>
      <c r="Z11" s="387">
        <v>31</v>
      </c>
      <c r="AA11" s="171"/>
    </row>
    <row r="12" spans="1:27" ht="27" x14ac:dyDescent="0.2">
      <c r="A12" s="178" t="s">
        <v>772</v>
      </c>
      <c r="B12" s="173" t="s">
        <v>410</v>
      </c>
      <c r="C12" s="418">
        <v>1</v>
      </c>
      <c r="D12" s="424"/>
      <c r="E12" s="424"/>
      <c r="F12" s="424"/>
      <c r="G12" s="425" t="s">
        <v>181</v>
      </c>
      <c r="H12" s="416"/>
      <c r="I12" s="416"/>
      <c r="J12" s="416"/>
      <c r="K12" s="416"/>
      <c r="L12" s="422"/>
      <c r="M12" s="423"/>
      <c r="N12" s="423"/>
      <c r="O12" s="423"/>
      <c r="P12" s="423"/>
      <c r="Q12" s="393"/>
      <c r="R12" s="393"/>
      <c r="S12" s="393"/>
      <c r="T12" s="423"/>
      <c r="U12" s="423"/>
      <c r="V12" s="423"/>
      <c r="W12" s="423"/>
      <c r="X12" s="423"/>
      <c r="Y12" s="423"/>
      <c r="Z12" s="423"/>
      <c r="AA12" s="171"/>
    </row>
    <row r="13" spans="1:27" ht="28.5" x14ac:dyDescent="0.2">
      <c r="A13" s="188" t="s">
        <v>387</v>
      </c>
      <c r="B13" s="189"/>
      <c r="C13" s="418"/>
      <c r="D13" s="424"/>
      <c r="E13" s="424"/>
      <c r="F13" s="424"/>
      <c r="G13" s="425"/>
      <c r="H13" s="416"/>
      <c r="I13" s="416"/>
      <c r="J13" s="416"/>
      <c r="K13" s="416"/>
      <c r="L13" s="417"/>
      <c r="M13" s="343"/>
      <c r="N13" s="387"/>
      <c r="O13" s="387"/>
      <c r="P13" s="387"/>
      <c r="Q13" s="388"/>
      <c r="R13" s="388"/>
      <c r="S13" s="388"/>
      <c r="T13" s="387"/>
      <c r="U13" s="387"/>
      <c r="V13" s="387"/>
      <c r="W13" s="387"/>
      <c r="X13" s="387"/>
      <c r="Y13" s="387"/>
      <c r="Z13" s="387"/>
      <c r="AA13" s="171"/>
    </row>
    <row r="14" spans="1:27" ht="42" x14ac:dyDescent="0.2">
      <c r="A14" s="178" t="s">
        <v>832</v>
      </c>
      <c r="B14" s="173" t="s">
        <v>771</v>
      </c>
      <c r="C14" s="418">
        <v>1</v>
      </c>
      <c r="D14" s="424"/>
      <c r="E14" s="424"/>
      <c r="F14" s="424"/>
      <c r="G14" s="425" t="s">
        <v>182</v>
      </c>
      <c r="H14" s="416"/>
      <c r="I14" s="416"/>
      <c r="J14" s="416"/>
      <c r="K14" s="416"/>
      <c r="L14" s="417"/>
      <c r="M14" s="343"/>
      <c r="N14" s="387"/>
      <c r="O14" s="387"/>
      <c r="P14" s="387"/>
      <c r="Q14" s="388"/>
      <c r="R14" s="388"/>
      <c r="S14" s="388"/>
      <c r="T14" s="387"/>
      <c r="U14" s="387"/>
      <c r="V14" s="387"/>
      <c r="W14" s="387"/>
      <c r="X14" s="387"/>
      <c r="Y14" s="387"/>
      <c r="Z14" s="387"/>
      <c r="AA14" s="171"/>
    </row>
    <row r="15" spans="1:27" ht="27" x14ac:dyDescent="0.2">
      <c r="A15" s="178" t="s">
        <v>512</v>
      </c>
      <c r="B15" s="173" t="s">
        <v>376</v>
      </c>
      <c r="C15" s="418">
        <v>1</v>
      </c>
      <c r="D15" s="424"/>
      <c r="E15" s="424"/>
      <c r="F15" s="424"/>
      <c r="G15" s="425" t="s">
        <v>181</v>
      </c>
      <c r="H15" s="416"/>
      <c r="I15" s="416"/>
      <c r="J15" s="416"/>
      <c r="K15" s="416"/>
      <c r="L15" s="417"/>
      <c r="M15" s="343"/>
      <c r="N15" s="387"/>
      <c r="O15" s="387"/>
      <c r="P15" s="387"/>
      <c r="Q15" s="388"/>
      <c r="R15" s="388"/>
      <c r="S15" s="388"/>
      <c r="T15" s="387"/>
      <c r="U15" s="387"/>
      <c r="V15" s="387"/>
      <c r="W15" s="387"/>
      <c r="X15" s="387"/>
      <c r="Y15" s="387"/>
      <c r="Z15" s="387"/>
      <c r="AA15" s="171"/>
    </row>
    <row r="16" spans="1:27" ht="27" x14ac:dyDescent="0.2">
      <c r="A16" s="178" t="s">
        <v>148</v>
      </c>
      <c r="B16" s="173" t="s">
        <v>376</v>
      </c>
      <c r="C16" s="418">
        <v>1</v>
      </c>
      <c r="D16" s="424"/>
      <c r="E16" s="424"/>
      <c r="F16" s="424"/>
      <c r="G16" s="425" t="s">
        <v>183</v>
      </c>
      <c r="H16" s="416"/>
      <c r="I16" s="416"/>
      <c r="J16" s="416"/>
      <c r="K16" s="416"/>
      <c r="L16" s="417"/>
      <c r="M16" s="343"/>
      <c r="N16" s="387"/>
      <c r="O16" s="387"/>
      <c r="P16" s="387"/>
      <c r="Q16" s="388"/>
      <c r="R16" s="388"/>
      <c r="S16" s="388"/>
      <c r="T16" s="387"/>
      <c r="U16" s="387"/>
      <c r="V16" s="387"/>
      <c r="W16" s="387"/>
      <c r="X16" s="387"/>
      <c r="Y16" s="387"/>
      <c r="Z16" s="387"/>
      <c r="AA16" s="171"/>
    </row>
    <row r="17" spans="1:27" ht="28.5" customHeight="1" x14ac:dyDescent="0.2">
      <c r="A17" s="188" t="s">
        <v>397</v>
      </c>
      <c r="B17" s="189"/>
      <c r="C17" s="418"/>
      <c r="D17" s="424"/>
      <c r="E17" s="424"/>
      <c r="F17" s="424"/>
      <c r="G17" s="425"/>
      <c r="H17" s="416"/>
      <c r="I17" s="416"/>
      <c r="J17" s="416"/>
      <c r="K17" s="416"/>
      <c r="L17" s="417"/>
      <c r="M17" s="343"/>
      <c r="N17" s="387"/>
      <c r="O17" s="387"/>
      <c r="P17" s="387"/>
      <c r="Q17" s="388"/>
      <c r="R17" s="388"/>
      <c r="S17" s="388"/>
      <c r="T17" s="387"/>
      <c r="U17" s="387"/>
      <c r="V17" s="387"/>
      <c r="W17" s="387"/>
      <c r="X17" s="387"/>
      <c r="Y17" s="387"/>
      <c r="Z17" s="387"/>
      <c r="AA17" s="171"/>
    </row>
    <row r="18" spans="1:27" ht="42" x14ac:dyDescent="0.2">
      <c r="A18" s="178" t="s">
        <v>833</v>
      </c>
      <c r="B18" s="173" t="s">
        <v>771</v>
      </c>
      <c r="C18" s="418">
        <v>1</v>
      </c>
      <c r="D18" s="424"/>
      <c r="E18" s="424"/>
      <c r="F18" s="424"/>
      <c r="G18" s="425" t="s">
        <v>182</v>
      </c>
      <c r="H18" s="416"/>
      <c r="I18" s="416"/>
      <c r="J18" s="416"/>
      <c r="K18" s="416"/>
      <c r="L18" s="417">
        <v>8.8000000000000007</v>
      </c>
      <c r="M18" s="343">
        <v>7.66</v>
      </c>
      <c r="N18" s="343">
        <v>7.55</v>
      </c>
      <c r="O18" s="343">
        <v>19.492000000000001</v>
      </c>
      <c r="P18" s="343">
        <v>20.62</v>
      </c>
      <c r="Q18" s="390">
        <v>22.53</v>
      </c>
      <c r="R18" s="390">
        <v>24.155999999999999</v>
      </c>
      <c r="S18" s="343">
        <v>25.245000000000001</v>
      </c>
      <c r="T18" s="471">
        <v>26.78</v>
      </c>
      <c r="U18" s="471">
        <f t="shared" ref="U18:Z18" si="6">U11</f>
        <v>26.9</v>
      </c>
      <c r="V18" s="471">
        <f t="shared" si="6"/>
        <v>27</v>
      </c>
      <c r="W18" s="471">
        <f t="shared" si="6"/>
        <v>28</v>
      </c>
      <c r="X18" s="471">
        <f t="shared" si="6"/>
        <v>29</v>
      </c>
      <c r="Y18" s="471">
        <f t="shared" si="6"/>
        <v>30</v>
      </c>
      <c r="Z18" s="471">
        <f t="shared" si="6"/>
        <v>31</v>
      </c>
      <c r="AA18" s="171"/>
    </row>
    <row r="19" spans="1:27" ht="27" x14ac:dyDescent="0.2">
      <c r="A19" s="178" t="s">
        <v>834</v>
      </c>
      <c r="B19" s="173" t="s">
        <v>376</v>
      </c>
      <c r="C19" s="418">
        <v>1</v>
      </c>
      <c r="D19" s="424"/>
      <c r="E19" s="424"/>
      <c r="F19" s="424"/>
      <c r="G19" s="425" t="s">
        <v>181</v>
      </c>
      <c r="H19" s="416"/>
      <c r="I19" s="416"/>
      <c r="J19" s="416"/>
      <c r="K19" s="416"/>
      <c r="L19" s="422">
        <v>38.299999999999997</v>
      </c>
      <c r="M19" s="423">
        <f t="shared" ref="M19:P19" si="7">M18/L18*100/M20*100</f>
        <v>82.42940771349862</v>
      </c>
      <c r="N19" s="423">
        <f t="shared" si="7"/>
        <v>95.879346953703617</v>
      </c>
      <c r="O19" s="423">
        <f t="shared" si="7"/>
        <v>330.98998132110717</v>
      </c>
      <c r="P19" s="423">
        <f t="shared" si="7"/>
        <v>108.49947644530037</v>
      </c>
      <c r="Q19" s="423">
        <f t="shared" ref="Q19" si="8">Q18/P18*100/Q20*100</f>
        <v>106.80630654974388</v>
      </c>
      <c r="R19" s="423">
        <f>R18/Q18*100/R20*100</f>
        <v>105.01179622077517</v>
      </c>
      <c r="S19" s="423">
        <f>S18/R18*100/T20*100</f>
        <v>102.35866476132369</v>
      </c>
      <c r="T19" s="423">
        <f>T18/S18*100/U20*100</f>
        <v>101.70701051080049</v>
      </c>
      <c r="U19" s="423">
        <f>U18/S18*100/U20*100</f>
        <v>102.16275514341049</v>
      </c>
      <c r="V19" s="423">
        <f t="shared" ref="V19" si="9">V18/U18*100/V20*100</f>
        <v>94.423092391247337</v>
      </c>
      <c r="W19" s="423">
        <f t="shared" ref="W19" si="10">W18/V18*100/W20*100</f>
        <v>99.619311915181257</v>
      </c>
      <c r="X19" s="423">
        <f t="shared" ref="X19" si="11">X18/W18*100/X20*100</f>
        <v>99.206349206349216</v>
      </c>
      <c r="Y19" s="423">
        <f t="shared" ref="Y19" si="12">Y18/X18*100/Y20*100</f>
        <v>98.148269318851007</v>
      </c>
      <c r="Z19" s="423">
        <f t="shared" ref="Z19" si="13">Z18/Y18*100/Z20*100</f>
        <v>98.039215686274517</v>
      </c>
      <c r="AA19" s="171"/>
    </row>
    <row r="20" spans="1:27" ht="27" x14ac:dyDescent="0.2">
      <c r="A20" s="178" t="s">
        <v>835</v>
      </c>
      <c r="B20" s="173" t="s">
        <v>376</v>
      </c>
      <c r="C20" s="418">
        <v>1</v>
      </c>
      <c r="D20" s="424"/>
      <c r="E20" s="424"/>
      <c r="F20" s="424"/>
      <c r="G20" s="425" t="s">
        <v>183</v>
      </c>
      <c r="H20" s="416"/>
      <c r="I20" s="416"/>
      <c r="J20" s="416"/>
      <c r="K20" s="416"/>
      <c r="L20" s="426">
        <v>53.5</v>
      </c>
      <c r="M20" s="427">
        <v>105.6</v>
      </c>
      <c r="N20" s="427">
        <v>102.8</v>
      </c>
      <c r="O20" s="384">
        <v>78</v>
      </c>
      <c r="P20" s="384">
        <v>97.5</v>
      </c>
      <c r="Q20" s="385">
        <v>102.3</v>
      </c>
      <c r="R20" s="385">
        <v>102.1</v>
      </c>
      <c r="S20" s="385">
        <v>102.1</v>
      </c>
      <c r="T20" s="385">
        <v>102.1</v>
      </c>
      <c r="U20" s="386">
        <v>104.3</v>
      </c>
      <c r="V20" s="386">
        <v>106.3</v>
      </c>
      <c r="W20" s="386">
        <v>104.1</v>
      </c>
      <c r="X20" s="386">
        <v>104.4</v>
      </c>
      <c r="Y20" s="386">
        <v>105.4</v>
      </c>
      <c r="Z20" s="386">
        <v>105.4</v>
      </c>
      <c r="AA20" s="171"/>
    </row>
    <row r="21" spans="1:27" ht="57" x14ac:dyDescent="0.2">
      <c r="A21" s="182" t="s">
        <v>441</v>
      </c>
      <c r="B21" s="189"/>
      <c r="C21" s="418"/>
      <c r="D21" s="424"/>
      <c r="E21" s="424"/>
      <c r="F21" s="424"/>
      <c r="G21" s="425"/>
      <c r="H21" s="416"/>
      <c r="I21" s="416"/>
      <c r="J21" s="416"/>
      <c r="K21" s="416"/>
      <c r="L21" s="417"/>
      <c r="M21" s="343"/>
      <c r="N21" s="387"/>
      <c r="O21" s="387"/>
      <c r="P21" s="387"/>
      <c r="Q21" s="388"/>
      <c r="R21" s="388"/>
      <c r="S21" s="388"/>
      <c r="T21" s="387"/>
      <c r="U21" s="387"/>
      <c r="V21" s="387"/>
      <c r="W21" s="387"/>
      <c r="X21" s="387"/>
      <c r="Y21" s="387"/>
      <c r="Z21" s="387"/>
      <c r="AA21" s="171"/>
    </row>
    <row r="22" spans="1:27" ht="42" x14ac:dyDescent="0.2">
      <c r="A22" s="172" t="s">
        <v>833</v>
      </c>
      <c r="B22" s="173" t="s">
        <v>771</v>
      </c>
      <c r="C22" s="418">
        <v>1</v>
      </c>
      <c r="D22" s="424"/>
      <c r="E22" s="424"/>
      <c r="F22" s="424"/>
      <c r="G22" s="425" t="s">
        <v>182</v>
      </c>
      <c r="H22" s="416"/>
      <c r="I22" s="416"/>
      <c r="J22" s="416"/>
      <c r="K22" s="416"/>
      <c r="L22" s="417"/>
      <c r="M22" s="343"/>
      <c r="N22" s="387"/>
      <c r="O22" s="387"/>
      <c r="P22" s="387"/>
      <c r="Q22" s="375"/>
      <c r="R22" s="375"/>
      <c r="S22" s="375"/>
      <c r="T22" s="375"/>
      <c r="U22" s="387"/>
      <c r="V22" s="387"/>
      <c r="W22" s="387"/>
      <c r="X22" s="387"/>
      <c r="Y22" s="387"/>
      <c r="Z22" s="387"/>
      <c r="AA22" s="171"/>
    </row>
    <row r="23" spans="1:27" ht="27" x14ac:dyDescent="0.2">
      <c r="A23" s="172" t="s">
        <v>834</v>
      </c>
      <c r="B23" s="173" t="s">
        <v>376</v>
      </c>
      <c r="C23" s="418">
        <v>1</v>
      </c>
      <c r="D23" s="424"/>
      <c r="E23" s="424"/>
      <c r="F23" s="424"/>
      <c r="G23" s="425" t="s">
        <v>181</v>
      </c>
      <c r="H23" s="416"/>
      <c r="I23" s="416"/>
      <c r="J23" s="416"/>
      <c r="K23" s="416"/>
      <c r="L23" s="417"/>
      <c r="M23" s="343"/>
      <c r="N23" s="387"/>
      <c r="O23" s="387"/>
      <c r="P23" s="387"/>
      <c r="Q23" s="375"/>
      <c r="R23" s="375"/>
      <c r="S23" s="375"/>
      <c r="T23" s="375"/>
      <c r="U23" s="387"/>
      <c r="V23" s="387"/>
      <c r="W23" s="387"/>
      <c r="X23" s="387"/>
      <c r="Y23" s="387"/>
      <c r="Z23" s="387"/>
      <c r="AA23" s="171"/>
    </row>
    <row r="24" spans="1:27" ht="27" x14ac:dyDescent="0.2">
      <c r="A24" s="172" t="s">
        <v>835</v>
      </c>
      <c r="B24" s="173" t="s">
        <v>376</v>
      </c>
      <c r="C24" s="418">
        <v>1</v>
      </c>
      <c r="D24" s="424"/>
      <c r="E24" s="424"/>
      <c r="F24" s="424"/>
      <c r="G24" s="425" t="s">
        <v>183</v>
      </c>
      <c r="H24" s="416"/>
      <c r="I24" s="416"/>
      <c r="J24" s="416"/>
      <c r="K24" s="416"/>
      <c r="L24" s="417"/>
      <c r="M24" s="343"/>
      <c r="N24" s="387"/>
      <c r="O24" s="387"/>
      <c r="P24" s="387"/>
      <c r="Q24" s="388"/>
      <c r="R24" s="388"/>
      <c r="S24" s="388"/>
      <c r="T24" s="387"/>
      <c r="U24" s="387"/>
      <c r="V24" s="387"/>
      <c r="W24" s="387"/>
      <c r="X24" s="387"/>
      <c r="Y24" s="387"/>
      <c r="Z24" s="387"/>
      <c r="AA24" s="171"/>
    </row>
    <row r="25" spans="1:27" ht="14.25" x14ac:dyDescent="0.2">
      <c r="A25" s="182" t="s">
        <v>787</v>
      </c>
      <c r="B25" s="189"/>
      <c r="C25" s="418"/>
      <c r="D25" s="424"/>
      <c r="E25" s="424"/>
      <c r="F25" s="424"/>
      <c r="G25" s="425"/>
      <c r="H25" s="416"/>
      <c r="I25" s="416"/>
      <c r="J25" s="416"/>
      <c r="K25" s="416"/>
      <c r="L25" s="417"/>
      <c r="M25" s="343"/>
      <c r="N25" s="387"/>
      <c r="O25" s="387"/>
      <c r="P25" s="387"/>
      <c r="Q25" s="388"/>
      <c r="R25" s="388"/>
      <c r="S25" s="388"/>
      <c r="T25" s="387"/>
      <c r="U25" s="387"/>
      <c r="V25" s="387"/>
      <c r="W25" s="387"/>
      <c r="X25" s="387"/>
      <c r="Y25" s="387"/>
      <c r="Z25" s="387"/>
      <c r="AA25" s="171"/>
    </row>
    <row r="26" spans="1:27" ht="21" x14ac:dyDescent="0.2">
      <c r="A26" s="172" t="s">
        <v>34</v>
      </c>
      <c r="B26" s="173" t="s">
        <v>78</v>
      </c>
      <c r="C26" s="418">
        <v>1</v>
      </c>
      <c r="D26" s="424"/>
      <c r="E26" s="424"/>
      <c r="F26" s="424"/>
      <c r="G26" s="425" t="s">
        <v>182</v>
      </c>
      <c r="H26" s="416"/>
      <c r="I26" s="416"/>
      <c r="J26" s="416"/>
      <c r="K26" s="416"/>
      <c r="L26" s="417">
        <v>427.52</v>
      </c>
      <c r="M26" s="373">
        <v>721.67399999999998</v>
      </c>
      <c r="N26" s="373">
        <f>N33+N30</f>
        <v>577.30999999999995</v>
      </c>
      <c r="O26" s="373">
        <f>O30+O33</f>
        <v>1668.683</v>
      </c>
      <c r="P26" s="373">
        <f>P30+P33</f>
        <v>1791.913</v>
      </c>
      <c r="Q26" s="373">
        <f t="shared" ref="Q26:Z26" si="14">Q30+Q33</f>
        <v>1895.9700000000003</v>
      </c>
      <c r="R26" s="373">
        <f t="shared" si="14"/>
        <v>2019.298</v>
      </c>
      <c r="S26" s="373">
        <f t="shared" ref="S26:T26" si="15">S30+S33</f>
        <v>2030.46</v>
      </c>
      <c r="T26" s="373">
        <f t="shared" si="15"/>
        <v>2232.46</v>
      </c>
      <c r="U26" s="373">
        <f t="shared" si="14"/>
        <v>2240.3000000000002</v>
      </c>
      <c r="V26" s="373">
        <f t="shared" si="14"/>
        <v>2242</v>
      </c>
      <c r="W26" s="373">
        <f t="shared" si="14"/>
        <v>2250</v>
      </c>
      <c r="X26" s="373">
        <f t="shared" si="14"/>
        <v>2260</v>
      </c>
      <c r="Y26" s="373">
        <f t="shared" si="14"/>
        <v>2270</v>
      </c>
      <c r="Z26" s="373">
        <f t="shared" si="14"/>
        <v>2280</v>
      </c>
      <c r="AA26" s="171"/>
    </row>
    <row r="27" spans="1:27" ht="31.5" x14ac:dyDescent="0.2">
      <c r="A27" s="172" t="s">
        <v>457</v>
      </c>
      <c r="B27" s="173" t="s">
        <v>376</v>
      </c>
      <c r="C27" s="418">
        <v>1</v>
      </c>
      <c r="D27" s="424"/>
      <c r="E27" s="424"/>
      <c r="F27" s="424"/>
      <c r="G27" s="425" t="s">
        <v>181</v>
      </c>
      <c r="H27" s="416"/>
      <c r="I27" s="416"/>
      <c r="J27" s="416"/>
      <c r="K27" s="416"/>
      <c r="L27" s="422">
        <v>101.07</v>
      </c>
      <c r="M27" s="391">
        <f t="shared" ref="M27:P27" si="16">M26/L26*100/M28*100</f>
        <v>152.62634202661584</v>
      </c>
      <c r="N27" s="391">
        <f t="shared" si="16"/>
        <v>71.424958796195668</v>
      </c>
      <c r="O27" s="391">
        <f t="shared" si="16"/>
        <v>263.48635745892602</v>
      </c>
      <c r="P27" s="391">
        <f t="shared" si="16"/>
        <v>102.27130075177908</v>
      </c>
      <c r="Q27" s="391">
        <f>Q26/P26*100/Q28*100</f>
        <v>102.32788603333309</v>
      </c>
      <c r="R27" s="391">
        <v>106.13265700113681</v>
      </c>
      <c r="S27" s="391">
        <f>S26/O26*100/S28*100</f>
        <v>118.71257664672403</v>
      </c>
      <c r="T27" s="391">
        <f>T26/P26*100/T28*100</f>
        <v>121.54662397658598</v>
      </c>
      <c r="U27" s="391">
        <f>U26/Q26*100/U28*100</f>
        <v>114.60829518807789</v>
      </c>
      <c r="V27" s="393">
        <f>V26/Q26*100/V28*100</f>
        <v>114.6952630503373</v>
      </c>
      <c r="W27" s="393">
        <f>W26/U26*100/W28*100</f>
        <v>97.318776866470316</v>
      </c>
      <c r="X27" s="393">
        <f>X26/V26*100/X28*100</f>
        <v>97.677184684217451</v>
      </c>
      <c r="Y27" s="393">
        <f>Y26/W26*100/Y28*100</f>
        <v>97.571459273586939</v>
      </c>
      <c r="Z27" s="393">
        <f>Z26/X26*100/Z28*100</f>
        <v>97.567655466356271</v>
      </c>
      <c r="AA27" s="171"/>
    </row>
    <row r="28" spans="1:27" ht="27" x14ac:dyDescent="0.2">
      <c r="A28" s="172" t="s">
        <v>458</v>
      </c>
      <c r="B28" s="173" t="s">
        <v>376</v>
      </c>
      <c r="C28" s="418">
        <v>1</v>
      </c>
      <c r="D28" s="424"/>
      <c r="E28" s="424"/>
      <c r="F28" s="424"/>
      <c r="G28" s="425" t="s">
        <v>183</v>
      </c>
      <c r="H28" s="416"/>
      <c r="I28" s="416"/>
      <c r="J28" s="416"/>
      <c r="K28" s="416"/>
      <c r="L28" s="426">
        <v>108.5</v>
      </c>
      <c r="M28" s="389">
        <v>110.6</v>
      </c>
      <c r="N28" s="389">
        <v>112</v>
      </c>
      <c r="O28" s="389">
        <v>109.7</v>
      </c>
      <c r="P28" s="389">
        <v>105</v>
      </c>
      <c r="Q28" s="389">
        <v>103.4</v>
      </c>
      <c r="R28" s="389">
        <v>102.5</v>
      </c>
      <c r="S28" s="389">
        <v>102.5</v>
      </c>
      <c r="T28" s="389">
        <v>102.5</v>
      </c>
      <c r="U28" s="394">
        <v>103.1</v>
      </c>
      <c r="V28" s="394">
        <v>103.1</v>
      </c>
      <c r="W28" s="394">
        <v>103.2</v>
      </c>
      <c r="X28" s="394">
        <v>103.2</v>
      </c>
      <c r="Y28" s="394">
        <v>103.4</v>
      </c>
      <c r="Z28" s="394">
        <v>103.4</v>
      </c>
      <c r="AA28" s="171"/>
    </row>
    <row r="29" spans="1:27" ht="12.75" x14ac:dyDescent="0.2">
      <c r="A29" s="178" t="s">
        <v>913</v>
      </c>
      <c r="B29" s="173"/>
      <c r="C29" s="418"/>
      <c r="D29" s="424"/>
      <c r="E29" s="424"/>
      <c r="F29" s="424"/>
      <c r="G29" s="425"/>
      <c r="H29" s="416"/>
      <c r="I29" s="416"/>
      <c r="J29" s="416"/>
      <c r="K29" s="416"/>
      <c r="L29" s="417"/>
      <c r="M29" s="373"/>
      <c r="N29" s="395"/>
      <c r="O29" s="395"/>
      <c r="P29" s="395"/>
      <c r="Q29" s="395"/>
      <c r="R29" s="395"/>
      <c r="S29" s="395"/>
      <c r="T29" s="395"/>
      <c r="U29" s="388"/>
      <c r="V29" s="388"/>
      <c r="W29" s="388"/>
      <c r="X29" s="388"/>
      <c r="Y29" s="388"/>
      <c r="Z29" s="388"/>
      <c r="AA29" s="171"/>
    </row>
    <row r="30" spans="1:27" ht="12.75" x14ac:dyDescent="0.2">
      <c r="A30" s="271" t="s">
        <v>678</v>
      </c>
      <c r="B30" s="173" t="s">
        <v>78</v>
      </c>
      <c r="C30" s="418">
        <v>1</v>
      </c>
      <c r="D30" s="424"/>
      <c r="E30" s="424"/>
      <c r="F30" s="424"/>
      <c r="G30" s="425" t="s">
        <v>182</v>
      </c>
      <c r="H30" s="416"/>
      <c r="I30" s="416"/>
      <c r="J30" s="416"/>
      <c r="K30" s="416"/>
      <c r="L30" s="417">
        <v>196.96</v>
      </c>
      <c r="M30" s="373">
        <v>350.33300000000003</v>
      </c>
      <c r="N30" s="373">
        <v>177.886</v>
      </c>
      <c r="O30" s="373">
        <v>893.48400000000004</v>
      </c>
      <c r="P30" s="373">
        <v>970.79100000000005</v>
      </c>
      <c r="Q30" s="373">
        <v>1025.9960000000001</v>
      </c>
      <c r="R30" s="373">
        <v>1109.307</v>
      </c>
      <c r="S30" s="373">
        <v>1046.01</v>
      </c>
      <c r="T30" s="373">
        <v>1200.1199999999999</v>
      </c>
      <c r="U30" s="390">
        <v>1205.3</v>
      </c>
      <c r="V30" s="390">
        <v>1206</v>
      </c>
      <c r="W30" s="390">
        <v>1210</v>
      </c>
      <c r="X30" s="390">
        <v>1215</v>
      </c>
      <c r="Y30" s="390">
        <v>1220</v>
      </c>
      <c r="Z30" s="390">
        <v>1230</v>
      </c>
      <c r="AA30" s="171"/>
    </row>
    <row r="31" spans="1:27" ht="27" x14ac:dyDescent="0.2">
      <c r="A31" s="192" t="s">
        <v>460</v>
      </c>
      <c r="B31" s="173" t="s">
        <v>376</v>
      </c>
      <c r="C31" s="418">
        <v>1</v>
      </c>
      <c r="D31" s="424"/>
      <c r="E31" s="424"/>
      <c r="F31" s="424"/>
      <c r="G31" s="425" t="s">
        <v>181</v>
      </c>
      <c r="H31" s="416"/>
      <c r="I31" s="416"/>
      <c r="J31" s="416"/>
      <c r="K31" s="416"/>
      <c r="L31" s="422">
        <f>L30/200.2*100/112.9*100</f>
        <v>87.140494580707156</v>
      </c>
      <c r="M31" s="391">
        <f t="shared" ref="M31:P31" si="17">M30/L30*100/M32*100</f>
        <v>160.82289865632112</v>
      </c>
      <c r="N31" s="391">
        <f t="shared" si="17"/>
        <v>45.335947716682604</v>
      </c>
      <c r="O31" s="391">
        <f t="shared" si="17"/>
        <v>457.86598693369029</v>
      </c>
      <c r="P31" s="391">
        <f t="shared" si="17"/>
        <v>103.47838989202462</v>
      </c>
      <c r="Q31" s="391">
        <f>Q30/P30*100/Q32*100</f>
        <v>102.21141189204369</v>
      </c>
      <c r="R31" s="391">
        <v>113.24936409034916</v>
      </c>
      <c r="S31" s="391">
        <f>S30/O30*100/S32*100</f>
        <v>114.21553838407961</v>
      </c>
      <c r="T31" s="391">
        <f>T30/P30*100/T32*100</f>
        <v>120.60770860955702</v>
      </c>
      <c r="U31" s="393">
        <f>U30/Q30*100/U32*100</f>
        <v>113.94383271069184</v>
      </c>
      <c r="V31" s="393">
        <f>V30/Q30*100/V32*100</f>
        <v>114.01000767368652</v>
      </c>
      <c r="W31" s="393">
        <f>W30/U30*100/W32*100</f>
        <v>97.27707791877863</v>
      </c>
      <c r="X31" s="393">
        <f>X30/V30*100/X32*100</f>
        <v>97.622353349531394</v>
      </c>
      <c r="Y31" s="393">
        <f>Y30/W30*100/Y32*100</f>
        <v>97.511069904247321</v>
      </c>
      <c r="Z31" s="393">
        <f>Z30/X30*100/Z32*100</f>
        <v>97.905771664636916</v>
      </c>
      <c r="AA31" s="171"/>
    </row>
    <row r="32" spans="1:27" ht="27" x14ac:dyDescent="0.2">
      <c r="A32" s="192" t="s">
        <v>461</v>
      </c>
      <c r="B32" s="173" t="s">
        <v>376</v>
      </c>
      <c r="C32" s="418">
        <v>1</v>
      </c>
      <c r="D32" s="424"/>
      <c r="E32" s="424"/>
      <c r="F32" s="424"/>
      <c r="G32" s="425" t="s">
        <v>183</v>
      </c>
      <c r="H32" s="416"/>
      <c r="I32" s="416"/>
      <c r="J32" s="416"/>
      <c r="K32" s="416"/>
      <c r="L32" s="426">
        <v>112.9</v>
      </c>
      <c r="M32" s="389">
        <v>110.6</v>
      </c>
      <c r="N32" s="389">
        <v>112</v>
      </c>
      <c r="O32" s="389">
        <v>109.7</v>
      </c>
      <c r="P32" s="389">
        <v>105</v>
      </c>
      <c r="Q32" s="389">
        <v>103.4</v>
      </c>
      <c r="R32" s="389">
        <v>102.5</v>
      </c>
      <c r="S32" s="389">
        <v>102.5</v>
      </c>
      <c r="T32" s="389">
        <v>102.5</v>
      </c>
      <c r="U32" s="394">
        <v>103.1</v>
      </c>
      <c r="V32" s="394">
        <v>103.1</v>
      </c>
      <c r="W32" s="394">
        <v>103.2</v>
      </c>
      <c r="X32" s="394">
        <v>103.2</v>
      </c>
      <c r="Y32" s="394">
        <v>103.4</v>
      </c>
      <c r="Z32" s="394">
        <v>103.4</v>
      </c>
      <c r="AA32" s="171"/>
    </row>
    <row r="33" spans="1:27" ht="12.75" x14ac:dyDescent="0.2">
      <c r="A33" s="271" t="s">
        <v>708</v>
      </c>
      <c r="B33" s="173" t="s">
        <v>78</v>
      </c>
      <c r="C33" s="418">
        <v>1</v>
      </c>
      <c r="D33" s="424"/>
      <c r="E33" s="424"/>
      <c r="F33" s="424"/>
      <c r="G33" s="425" t="s">
        <v>182</v>
      </c>
      <c r="H33" s="416"/>
      <c r="I33" s="416"/>
      <c r="J33" s="416"/>
      <c r="K33" s="416"/>
      <c r="L33" s="417">
        <v>230.56</v>
      </c>
      <c r="M33" s="373">
        <v>371.34100000000001</v>
      </c>
      <c r="N33" s="373">
        <v>399.42399999999998</v>
      </c>
      <c r="O33" s="373">
        <v>775.19899999999996</v>
      </c>
      <c r="P33" s="393">
        <v>821.12199999999996</v>
      </c>
      <c r="Q33" s="390">
        <v>869.97400000000005</v>
      </c>
      <c r="R33" s="390">
        <v>909.99099999999999</v>
      </c>
      <c r="S33" s="390">
        <v>984.45</v>
      </c>
      <c r="T33" s="390">
        <v>1032.3399999999999</v>
      </c>
      <c r="U33" s="390">
        <v>1035</v>
      </c>
      <c r="V33" s="390">
        <v>1036</v>
      </c>
      <c r="W33" s="390">
        <v>1040</v>
      </c>
      <c r="X33" s="390">
        <v>1045</v>
      </c>
      <c r="Y33" s="390">
        <v>1050</v>
      </c>
      <c r="Z33" s="390">
        <v>1050</v>
      </c>
      <c r="AA33" s="171"/>
    </row>
    <row r="34" spans="1:27" ht="27" x14ac:dyDescent="0.2">
      <c r="A34" s="192" t="s">
        <v>463</v>
      </c>
      <c r="B34" s="173" t="s">
        <v>376</v>
      </c>
      <c r="C34" s="418">
        <v>1</v>
      </c>
      <c r="D34" s="424"/>
      <c r="E34" s="424"/>
      <c r="F34" s="424"/>
      <c r="G34" s="425" t="s">
        <v>181</v>
      </c>
      <c r="H34" s="416"/>
      <c r="I34" s="416"/>
      <c r="J34" s="416"/>
      <c r="K34" s="416"/>
      <c r="L34" s="422">
        <f>L33/162.3*100/118.9*100</f>
        <v>119.47680188128287</v>
      </c>
      <c r="M34" s="391">
        <f t="shared" ref="M34:P34" si="18">M33/L33*100/M35*100</f>
        <v>145.62428705703419</v>
      </c>
      <c r="N34" s="391">
        <f t="shared" si="18"/>
        <v>96.038027427235718</v>
      </c>
      <c r="O34" s="391">
        <f t="shared" si="18"/>
        <v>176.91816233607935</v>
      </c>
      <c r="P34" s="391">
        <f t="shared" si="18"/>
        <v>100.88002595216874</v>
      </c>
      <c r="Q34" s="391">
        <f>Q33/P33*100/Q35*100</f>
        <v>102.46559035509829</v>
      </c>
      <c r="R34" s="391">
        <v>97.718760903061792</v>
      </c>
      <c r="S34" s="391">
        <f>S33/O33*100/S35*100</f>
        <v>123.89580280550464</v>
      </c>
      <c r="T34" s="391">
        <f>T33/P33*100/T35*100</f>
        <v>122.65667898433558</v>
      </c>
      <c r="U34" s="393">
        <f>U33/Q33*100/U35*100</f>
        <v>115.39192302517209</v>
      </c>
      <c r="V34" s="393">
        <f>V33/Q33*100/V35*100</f>
        <v>115.50341280587276</v>
      </c>
      <c r="W34" s="393">
        <f>W33/U33*100/W35*100</f>
        <v>97.367337003332963</v>
      </c>
      <c r="X34" s="393">
        <f>X33/V33*100/X35*100</f>
        <v>97.741013438687858</v>
      </c>
      <c r="Y34" s="393">
        <f>Y33/W33*100/Y35*100</f>
        <v>97.641719982145503</v>
      </c>
      <c r="Z34" s="393">
        <f>Z33/X33*100/Z35*100</f>
        <v>97.174534719073023</v>
      </c>
      <c r="AA34" s="171"/>
    </row>
    <row r="35" spans="1:27" ht="27" x14ac:dyDescent="0.2">
      <c r="A35" s="192" t="s">
        <v>464</v>
      </c>
      <c r="B35" s="173" t="s">
        <v>376</v>
      </c>
      <c r="C35" s="418">
        <v>1</v>
      </c>
      <c r="D35" s="424"/>
      <c r="E35" s="424"/>
      <c r="F35" s="424"/>
      <c r="G35" s="425" t="s">
        <v>183</v>
      </c>
      <c r="H35" s="416"/>
      <c r="I35" s="416"/>
      <c r="J35" s="416"/>
      <c r="K35" s="416"/>
      <c r="L35" s="426">
        <v>105.1</v>
      </c>
      <c r="M35" s="389">
        <v>110.6</v>
      </c>
      <c r="N35" s="389">
        <v>112</v>
      </c>
      <c r="O35" s="389">
        <v>109.7</v>
      </c>
      <c r="P35" s="394">
        <v>105</v>
      </c>
      <c r="Q35" s="394">
        <v>103.4</v>
      </c>
      <c r="R35" s="394">
        <v>102.5</v>
      </c>
      <c r="S35" s="394">
        <v>102.5</v>
      </c>
      <c r="T35" s="394">
        <v>102.5</v>
      </c>
      <c r="U35" s="394">
        <v>103.1</v>
      </c>
      <c r="V35" s="394">
        <v>103.1</v>
      </c>
      <c r="W35" s="394">
        <v>103.2</v>
      </c>
      <c r="X35" s="394">
        <v>103.2</v>
      </c>
      <c r="Y35" s="394">
        <v>103.4</v>
      </c>
      <c r="Z35" s="394">
        <v>103.4</v>
      </c>
      <c r="AA35" s="171"/>
    </row>
    <row r="36" spans="1:27" ht="21" x14ac:dyDescent="0.2">
      <c r="A36" s="270" t="s">
        <v>465</v>
      </c>
      <c r="B36" s="173"/>
      <c r="C36" s="418"/>
      <c r="D36" s="424"/>
      <c r="E36" s="424"/>
      <c r="F36" s="424"/>
      <c r="G36" s="425"/>
      <c r="H36" s="416"/>
      <c r="I36" s="416"/>
      <c r="J36" s="416"/>
      <c r="K36" s="416"/>
      <c r="L36" s="417"/>
      <c r="M36" s="373"/>
      <c r="N36" s="395"/>
      <c r="O36" s="395">
        <f>O37+O39+O41</f>
        <v>1668.683</v>
      </c>
      <c r="P36" s="373">
        <f>P37+P39+P41</f>
        <v>1791.913</v>
      </c>
      <c r="Q36" s="373">
        <f t="shared" ref="Q36:Z36" si="19">Q37+Q39+Q41</f>
        <v>1895.97</v>
      </c>
      <c r="R36" s="373">
        <v>1949.35</v>
      </c>
      <c r="S36" s="373">
        <f t="shared" ref="S36:T36" si="20">S37+S39+S41</f>
        <v>2030.46</v>
      </c>
      <c r="T36" s="373">
        <f t="shared" si="20"/>
        <v>2232.46</v>
      </c>
      <c r="U36" s="395">
        <f t="shared" si="19"/>
        <v>2375.2935395602249</v>
      </c>
      <c r="V36" s="395">
        <f t="shared" si="19"/>
        <v>2377.21609413651</v>
      </c>
      <c r="W36" s="395">
        <f t="shared" si="19"/>
        <v>2385.578031518326</v>
      </c>
      <c r="X36" s="395">
        <f t="shared" si="19"/>
        <v>2396.3016827602646</v>
      </c>
      <c r="Y36" s="395">
        <f t="shared" si="19"/>
        <v>2406.783169576267</v>
      </c>
      <c r="Z36" s="395">
        <f t="shared" si="19"/>
        <v>2417.5078923422143</v>
      </c>
      <c r="AA36" s="171"/>
    </row>
    <row r="37" spans="1:27" ht="21" x14ac:dyDescent="0.2">
      <c r="A37" s="178" t="s">
        <v>679</v>
      </c>
      <c r="B37" s="173" t="s">
        <v>771</v>
      </c>
      <c r="C37" s="418">
        <v>1</v>
      </c>
      <c r="D37" s="424"/>
      <c r="E37" s="424"/>
      <c r="F37" s="424"/>
      <c r="G37" s="425" t="s">
        <v>182</v>
      </c>
      <c r="H37" s="416"/>
      <c r="I37" s="416"/>
      <c r="J37" s="416"/>
      <c r="K37" s="416"/>
      <c r="L37" s="417">
        <v>65.31</v>
      </c>
      <c r="M37" s="373">
        <v>109.754</v>
      </c>
      <c r="N37" s="397">
        <v>132.88200000000001</v>
      </c>
      <c r="O37" s="373">
        <v>535.53</v>
      </c>
      <c r="P37" s="373">
        <v>576.26300000000003</v>
      </c>
      <c r="Q37" s="373">
        <v>420.95600000000002</v>
      </c>
      <c r="R37" s="373">
        <v>463.45299999999997</v>
      </c>
      <c r="S37" s="373">
        <v>512.55999999999995</v>
      </c>
      <c r="T37" s="373">
        <v>630.45000000000005</v>
      </c>
      <c r="U37" s="390">
        <v>632.4</v>
      </c>
      <c r="V37" s="390">
        <v>633</v>
      </c>
      <c r="W37" s="390">
        <f>U37/U26*W26</f>
        <v>635.13815114047213</v>
      </c>
      <c r="X37" s="390">
        <f>V37/V26*X26</f>
        <v>638.0820695807314</v>
      </c>
      <c r="Y37" s="390">
        <f>W37/W26*Y26</f>
        <v>640.78382359505417</v>
      </c>
      <c r="Z37" s="390">
        <f>X37/X26*Z26</f>
        <v>643.72881355932202</v>
      </c>
      <c r="AA37" s="171"/>
    </row>
    <row r="38" spans="1:27" ht="31.5" x14ac:dyDescent="0.2">
      <c r="A38" s="178" t="s">
        <v>680</v>
      </c>
      <c r="B38" s="173" t="s">
        <v>376</v>
      </c>
      <c r="C38" s="418">
        <v>1</v>
      </c>
      <c r="D38" s="424"/>
      <c r="E38" s="424"/>
      <c r="F38" s="424"/>
      <c r="G38" s="425" t="s">
        <v>181</v>
      </c>
      <c r="H38" s="416"/>
      <c r="I38" s="416"/>
      <c r="J38" s="416"/>
      <c r="K38" s="416"/>
      <c r="L38" s="422">
        <f>L37/85.92*100</f>
        <v>76.012569832402235</v>
      </c>
      <c r="M38" s="391">
        <f t="shared" ref="M38:P38" si="21">M37/L37*100</f>
        <v>168.05083448170265</v>
      </c>
      <c r="N38" s="392">
        <f t="shared" si="21"/>
        <v>121.07258049820508</v>
      </c>
      <c r="O38" s="391">
        <f t="shared" si="21"/>
        <v>403.01169458617414</v>
      </c>
      <c r="P38" s="391">
        <f t="shared" si="21"/>
        <v>107.60610983511663</v>
      </c>
      <c r="Q38" s="391">
        <f>Q37/P37*100</f>
        <v>73.049284788369192</v>
      </c>
      <c r="R38" s="391">
        <v>80.423868962609077</v>
      </c>
      <c r="S38" s="391">
        <f>S37/O37*100</f>
        <v>95.710791178832181</v>
      </c>
      <c r="T38" s="391">
        <f>T37/P37*100</f>
        <v>109.40317181564667</v>
      </c>
      <c r="U38" s="393">
        <f>U37/Q37*100</f>
        <v>150.22947766512414</v>
      </c>
      <c r="V38" s="393">
        <f>V37/Q37*100</f>
        <v>150.37201037638138</v>
      </c>
      <c r="W38" s="393">
        <f>W37/U37*100</f>
        <v>100.43297772619736</v>
      </c>
      <c r="X38" s="393">
        <f>X37/V37*100</f>
        <v>100.80285459411238</v>
      </c>
      <c r="Y38" s="393">
        <f>Y37/W37*100</f>
        <v>100.8888888888889</v>
      </c>
      <c r="Z38" s="393">
        <f>Z37/X37*100</f>
        <v>100.88495575221239</v>
      </c>
      <c r="AA38" s="171"/>
    </row>
    <row r="39" spans="1:27" ht="42" x14ac:dyDescent="0.2">
      <c r="A39" s="178" t="s">
        <v>681</v>
      </c>
      <c r="B39" s="173" t="s">
        <v>771</v>
      </c>
      <c r="C39" s="418">
        <v>1</v>
      </c>
      <c r="D39" s="424"/>
      <c r="E39" s="424"/>
      <c r="F39" s="424"/>
      <c r="G39" s="425" t="s">
        <v>182</v>
      </c>
      <c r="H39" s="416"/>
      <c r="I39" s="416"/>
      <c r="J39" s="416"/>
      <c r="K39" s="416"/>
      <c r="L39" s="417">
        <v>5.577</v>
      </c>
      <c r="M39" s="373">
        <v>9.4049999999999994</v>
      </c>
      <c r="N39" s="397">
        <v>25.07</v>
      </c>
      <c r="O39" s="373">
        <v>65.774000000000001</v>
      </c>
      <c r="P39" s="373">
        <v>106.245</v>
      </c>
      <c r="Q39" s="373">
        <v>133.91800000000001</v>
      </c>
      <c r="R39" s="373">
        <v>131.33699999999999</v>
      </c>
      <c r="S39" s="373">
        <v>139.44999999999999</v>
      </c>
      <c r="T39" s="373">
        <v>145.22999999999999</v>
      </c>
      <c r="U39" s="390">
        <f>Q39/Q26*U26</f>
        <v>158.23905198921923</v>
      </c>
      <c r="V39" s="390">
        <f>Q39/Q26*V26</f>
        <v>158.35912804527496</v>
      </c>
      <c r="W39" s="390">
        <f>U39/U26*W26</f>
        <v>158.92419183847844</v>
      </c>
      <c r="X39" s="390">
        <f>V39/V26*X26</f>
        <v>159.6305215799828</v>
      </c>
      <c r="Y39" s="390">
        <f>W39/W26*Y26</f>
        <v>160.33685132148713</v>
      </c>
      <c r="Z39" s="390">
        <f>X39/X26*Z26</f>
        <v>161.04318106299149</v>
      </c>
      <c r="AA39" s="171"/>
    </row>
    <row r="40" spans="1:27" ht="42" x14ac:dyDescent="0.2">
      <c r="A40" s="178" t="s">
        <v>682</v>
      </c>
      <c r="B40" s="173" t="s">
        <v>376</v>
      </c>
      <c r="C40" s="418">
        <v>1</v>
      </c>
      <c r="D40" s="424"/>
      <c r="E40" s="424"/>
      <c r="F40" s="424"/>
      <c r="G40" s="425" t="s">
        <v>181</v>
      </c>
      <c r="H40" s="416"/>
      <c r="I40" s="416"/>
      <c r="J40" s="416"/>
      <c r="K40" s="416"/>
      <c r="L40" s="422">
        <f>L39/1.85*100</f>
        <v>301.45945945945942</v>
      </c>
      <c r="M40" s="391">
        <f t="shared" ref="M40:Q40" si="22">M39/L39*100</f>
        <v>168.63905325443787</v>
      </c>
      <c r="N40" s="392">
        <f t="shared" si="22"/>
        <v>266.56034024455079</v>
      </c>
      <c r="O40" s="391">
        <f t="shared" si="22"/>
        <v>262.36138811328283</v>
      </c>
      <c r="P40" s="391">
        <f t="shared" si="22"/>
        <v>161.53039194818621</v>
      </c>
      <c r="Q40" s="391">
        <f t="shared" si="22"/>
        <v>126.04640218363217</v>
      </c>
      <c r="R40" s="391">
        <v>123.61711139347733</v>
      </c>
      <c r="S40" s="391">
        <f>S39/O39*100</f>
        <v>212.01386566120348</v>
      </c>
      <c r="T40" s="391">
        <f>T39/P39*100</f>
        <v>136.69349145842156</v>
      </c>
      <c r="U40" s="391">
        <f>U39/P39*100</f>
        <v>148.93788130191464</v>
      </c>
      <c r="V40" s="393">
        <f>V39/O39*100</f>
        <v>240.76250196928112</v>
      </c>
      <c r="W40" s="393">
        <f>W39/U39*100</f>
        <v>100.43297772619736</v>
      </c>
      <c r="X40" s="393">
        <f>X39/V39*100</f>
        <v>100.8028545941124</v>
      </c>
      <c r="Y40" s="393">
        <f>Y39/W39*100</f>
        <v>100.8888888888889</v>
      </c>
      <c r="Z40" s="393">
        <f>Z39/X39*100</f>
        <v>100.88495575221239</v>
      </c>
      <c r="AA40" s="171"/>
    </row>
    <row r="41" spans="1:27" ht="21" x14ac:dyDescent="0.2">
      <c r="A41" s="178" t="s">
        <v>683</v>
      </c>
      <c r="B41" s="173" t="s">
        <v>771</v>
      </c>
      <c r="C41" s="418">
        <v>1</v>
      </c>
      <c r="D41" s="424"/>
      <c r="E41" s="424"/>
      <c r="F41" s="424"/>
      <c r="G41" s="425" t="s">
        <v>182</v>
      </c>
      <c r="H41" s="416"/>
      <c r="I41" s="416"/>
      <c r="J41" s="416"/>
      <c r="K41" s="416"/>
      <c r="L41" s="417">
        <v>357.61</v>
      </c>
      <c r="M41" s="373">
        <v>602.51499999999999</v>
      </c>
      <c r="N41" s="397">
        <v>419.358</v>
      </c>
      <c r="O41" s="373">
        <v>1067.3789999999999</v>
      </c>
      <c r="P41" s="373">
        <v>1109.405</v>
      </c>
      <c r="Q41" s="373">
        <v>1341.096</v>
      </c>
      <c r="R41" s="373">
        <v>1354.56</v>
      </c>
      <c r="S41" s="373">
        <v>1378.45</v>
      </c>
      <c r="T41" s="373">
        <f>T26-T37-T39</f>
        <v>1456.78</v>
      </c>
      <c r="U41" s="390">
        <f>Q41/Q26*U26</f>
        <v>1584.6544875710058</v>
      </c>
      <c r="V41" s="390">
        <f>Q41/Q26*V26</f>
        <v>1585.8569660912353</v>
      </c>
      <c r="W41" s="390">
        <f>U41/U26*W26</f>
        <v>1591.5156885393753</v>
      </c>
      <c r="X41" s="390">
        <f>V41/V26*X26</f>
        <v>1598.5890915995506</v>
      </c>
      <c r="Y41" s="390">
        <f>W41/W26*Y26</f>
        <v>1605.6624946597256</v>
      </c>
      <c r="Z41" s="390">
        <f>X41/X26*Z26</f>
        <v>1612.7358977199005</v>
      </c>
      <c r="AA41" s="171"/>
    </row>
    <row r="42" spans="1:27" ht="31.5" x14ac:dyDescent="0.2">
      <c r="A42" s="178" t="s">
        <v>684</v>
      </c>
      <c r="B42" s="173" t="s">
        <v>376</v>
      </c>
      <c r="C42" s="418">
        <v>1</v>
      </c>
      <c r="D42" s="424"/>
      <c r="E42" s="424"/>
      <c r="F42" s="424"/>
      <c r="G42" s="425" t="s">
        <v>181</v>
      </c>
      <c r="H42" s="416"/>
      <c r="I42" s="416"/>
      <c r="J42" s="416"/>
      <c r="K42" s="416"/>
      <c r="L42" s="422">
        <f>L41/274.73*100</f>
        <v>130.16780111382084</v>
      </c>
      <c r="M42" s="391">
        <f t="shared" ref="M42:P42" si="23">M41/L41*100</f>
        <v>168.4838231593076</v>
      </c>
      <c r="N42" s="392">
        <f t="shared" si="23"/>
        <v>69.601254740545883</v>
      </c>
      <c r="O42" s="391">
        <f t="shared" si="23"/>
        <v>254.52691972014364</v>
      </c>
      <c r="P42" s="391">
        <f t="shared" si="23"/>
        <v>103.93730811642349</v>
      </c>
      <c r="Q42" s="391">
        <f>Q41/P41*100</f>
        <v>120.88425777781784</v>
      </c>
      <c r="R42" s="391">
        <v>122.09788129673113</v>
      </c>
      <c r="S42" s="391">
        <f>S41/O41*100</f>
        <v>129.14344389387463</v>
      </c>
      <c r="T42" s="391">
        <f>T41/P41*100</f>
        <v>131.31182931391152</v>
      </c>
      <c r="U42" s="391">
        <f>U41/Q41*100</f>
        <v>118.16115233890831</v>
      </c>
      <c r="V42" s="393">
        <f>V41/Q41*100</f>
        <v>118.25081620489775</v>
      </c>
      <c r="W42" s="393">
        <f>W41/U41*100</f>
        <v>100.43297772619736</v>
      </c>
      <c r="X42" s="393">
        <f>X41/V41*100</f>
        <v>100.80285459411242</v>
      </c>
      <c r="Y42" s="393">
        <f>Y41/W41*100</f>
        <v>100.8888888888889</v>
      </c>
      <c r="Z42" s="393">
        <f>Z41/X41*100</f>
        <v>100.88495575221239</v>
      </c>
      <c r="AA42" s="171"/>
    </row>
    <row r="43" spans="1:27" ht="14.25" x14ac:dyDescent="0.2">
      <c r="A43" s="182" t="s">
        <v>788</v>
      </c>
      <c r="B43" s="189"/>
      <c r="C43" s="418"/>
      <c r="D43" s="424"/>
      <c r="E43" s="424"/>
      <c r="F43" s="424"/>
      <c r="G43" s="425"/>
      <c r="H43" s="416"/>
      <c r="I43" s="416"/>
      <c r="J43" s="416"/>
      <c r="K43" s="416"/>
      <c r="L43" s="417"/>
      <c r="M43" s="343"/>
      <c r="N43" s="387"/>
      <c r="O43" s="388"/>
      <c r="P43" s="388"/>
      <c r="Q43" s="388"/>
      <c r="R43" s="388"/>
      <c r="S43" s="388"/>
      <c r="T43" s="388"/>
      <c r="U43" s="388"/>
      <c r="V43" s="388"/>
      <c r="W43" s="388"/>
      <c r="X43" s="388"/>
      <c r="Y43" s="388"/>
      <c r="Z43" s="388"/>
      <c r="AA43" s="171"/>
    </row>
    <row r="44" spans="1:27" ht="14.25" x14ac:dyDescent="0.2">
      <c r="A44" s="182" t="s">
        <v>789</v>
      </c>
      <c r="B44" s="189"/>
      <c r="C44" s="418"/>
      <c r="D44" s="424"/>
      <c r="E44" s="424"/>
      <c r="F44" s="424"/>
      <c r="G44" s="425"/>
      <c r="H44" s="416"/>
      <c r="I44" s="416"/>
      <c r="J44" s="416"/>
      <c r="K44" s="416"/>
      <c r="L44" s="417"/>
      <c r="M44" s="343"/>
      <c r="N44" s="387"/>
      <c r="O44" s="387"/>
      <c r="P44" s="387"/>
      <c r="Q44" s="388"/>
      <c r="R44" s="388"/>
      <c r="S44" s="388"/>
      <c r="T44" s="387"/>
      <c r="U44" s="387"/>
      <c r="V44" s="387"/>
      <c r="W44" s="387"/>
      <c r="X44" s="387"/>
      <c r="Y44" s="387"/>
      <c r="Z44" s="387"/>
      <c r="AA44" s="171"/>
    </row>
    <row r="45" spans="1:27" ht="52.5" x14ac:dyDescent="0.2">
      <c r="A45" s="172" t="s">
        <v>685</v>
      </c>
      <c r="B45" s="173" t="s">
        <v>948</v>
      </c>
      <c r="C45" s="418">
        <v>1</v>
      </c>
      <c r="D45" s="424"/>
      <c r="E45" s="424"/>
      <c r="F45" s="424"/>
      <c r="G45" s="425" t="s">
        <v>182</v>
      </c>
      <c r="H45" s="416"/>
      <c r="I45" s="416"/>
      <c r="J45" s="416"/>
      <c r="K45" s="416"/>
      <c r="L45" s="426">
        <v>152.19999999999999</v>
      </c>
      <c r="M45" s="386">
        <v>152.19999999999999</v>
      </c>
      <c r="N45" s="386">
        <v>152.19999999999999</v>
      </c>
      <c r="O45" s="386">
        <v>388.4</v>
      </c>
      <c r="P45" s="386">
        <v>388.4</v>
      </c>
      <c r="Q45" s="394">
        <v>388.4</v>
      </c>
      <c r="R45" s="394">
        <v>388.4</v>
      </c>
      <c r="S45" s="386">
        <v>388.4</v>
      </c>
      <c r="T45" s="386">
        <v>388.4</v>
      </c>
      <c r="U45" s="386">
        <v>388.4</v>
      </c>
      <c r="V45" s="386">
        <v>388.4</v>
      </c>
      <c r="W45" s="386">
        <v>388.4</v>
      </c>
      <c r="X45" s="386">
        <v>388.4</v>
      </c>
      <c r="Y45" s="386">
        <v>388.4</v>
      </c>
      <c r="Z45" s="386">
        <v>388.4</v>
      </c>
      <c r="AA45" s="171"/>
    </row>
    <row r="46" spans="1:27" ht="12.75" x14ac:dyDescent="0.2">
      <c r="A46" s="172" t="s">
        <v>709</v>
      </c>
      <c r="B46" s="173" t="s">
        <v>948</v>
      </c>
      <c r="C46" s="418">
        <v>1</v>
      </c>
      <c r="D46" s="424"/>
      <c r="E46" s="424"/>
      <c r="F46" s="424"/>
      <c r="G46" s="425" t="s">
        <v>182</v>
      </c>
      <c r="H46" s="416"/>
      <c r="I46" s="416"/>
      <c r="J46" s="416"/>
      <c r="K46" s="416"/>
      <c r="L46" s="419">
        <v>0</v>
      </c>
      <c r="M46" s="420">
        <v>0</v>
      </c>
      <c r="N46" s="420">
        <v>0</v>
      </c>
      <c r="O46" s="420"/>
      <c r="P46" s="420"/>
      <c r="Q46" s="421"/>
      <c r="R46" s="421"/>
      <c r="S46" s="420"/>
      <c r="T46" s="420"/>
      <c r="U46" s="420">
        <v>0</v>
      </c>
      <c r="V46" s="420">
        <v>0</v>
      </c>
      <c r="W46" s="420">
        <v>0</v>
      </c>
      <c r="X46" s="420">
        <v>0</v>
      </c>
      <c r="Y46" s="420">
        <v>0</v>
      </c>
      <c r="Z46" s="420">
        <v>0</v>
      </c>
      <c r="AA46" s="171"/>
    </row>
    <row r="47" spans="1:27" ht="42" x14ac:dyDescent="0.2">
      <c r="A47" s="172" t="s">
        <v>473</v>
      </c>
      <c r="B47" s="173" t="s">
        <v>936</v>
      </c>
      <c r="C47" s="418">
        <v>1</v>
      </c>
      <c r="D47" s="424"/>
      <c r="E47" s="424"/>
      <c r="F47" s="424"/>
      <c r="G47" s="425" t="s">
        <v>182</v>
      </c>
      <c r="H47" s="416"/>
      <c r="I47" s="416"/>
      <c r="J47" s="416"/>
      <c r="K47" s="416"/>
      <c r="L47" s="426">
        <v>35.200000000000003</v>
      </c>
      <c r="M47" s="386">
        <v>37.1</v>
      </c>
      <c r="N47" s="386">
        <v>37.1</v>
      </c>
      <c r="O47" s="386">
        <v>37.1</v>
      </c>
      <c r="P47" s="386">
        <v>37.1</v>
      </c>
      <c r="Q47" s="394">
        <v>37.1</v>
      </c>
      <c r="R47" s="394">
        <v>40</v>
      </c>
      <c r="S47" s="386">
        <v>40</v>
      </c>
      <c r="T47" s="386">
        <v>42</v>
      </c>
      <c r="U47" s="386">
        <v>43.7</v>
      </c>
      <c r="V47" s="386">
        <v>43.7</v>
      </c>
      <c r="W47" s="386">
        <v>45</v>
      </c>
      <c r="X47" s="386">
        <v>45</v>
      </c>
      <c r="Y47" s="386">
        <v>50</v>
      </c>
      <c r="Z47" s="386">
        <v>50</v>
      </c>
      <c r="AA47" s="171"/>
    </row>
    <row r="48" spans="1:27" ht="14.25" x14ac:dyDescent="0.2">
      <c r="A48" s="182" t="s">
        <v>790</v>
      </c>
      <c r="B48" s="173"/>
      <c r="C48" s="418"/>
      <c r="D48" s="424"/>
      <c r="E48" s="424"/>
      <c r="F48" s="424"/>
      <c r="G48" s="425"/>
      <c r="H48" s="416"/>
      <c r="I48" s="416"/>
      <c r="J48" s="416"/>
      <c r="K48" s="416"/>
      <c r="L48" s="417"/>
      <c r="M48" s="343"/>
      <c r="N48" s="387"/>
      <c r="O48" s="387"/>
      <c r="P48" s="387"/>
      <c r="Q48" s="388"/>
      <c r="R48" s="388"/>
      <c r="S48" s="387"/>
      <c r="T48" s="387"/>
      <c r="U48" s="387"/>
      <c r="V48" s="387"/>
      <c r="W48" s="387"/>
      <c r="X48" s="387"/>
      <c r="Y48" s="387"/>
      <c r="Z48" s="387"/>
      <c r="AA48" s="171"/>
    </row>
    <row r="49" spans="1:27" ht="12.75" x14ac:dyDescent="0.2">
      <c r="A49" s="289" t="s">
        <v>36</v>
      </c>
      <c r="B49" s="290"/>
      <c r="C49" s="418"/>
      <c r="D49" s="424"/>
      <c r="E49" s="424"/>
      <c r="F49" s="424"/>
      <c r="G49" s="425"/>
      <c r="H49" s="416"/>
      <c r="I49" s="416"/>
      <c r="J49" s="416"/>
      <c r="K49" s="416"/>
      <c r="L49" s="422"/>
      <c r="M49" s="423"/>
      <c r="N49" s="423"/>
      <c r="O49" s="423"/>
      <c r="P49" s="423"/>
      <c r="Q49" s="393"/>
      <c r="R49" s="393"/>
      <c r="S49" s="423"/>
      <c r="T49" s="423"/>
      <c r="U49" s="423"/>
      <c r="V49" s="423"/>
      <c r="W49" s="423"/>
      <c r="X49" s="423"/>
      <c r="Y49" s="423"/>
      <c r="Z49" s="423"/>
      <c r="AA49" s="171"/>
    </row>
    <row r="50" spans="1:27" ht="12.75" x14ac:dyDescent="0.2">
      <c r="A50" s="291" t="s">
        <v>734</v>
      </c>
      <c r="B50" s="292" t="s">
        <v>115</v>
      </c>
      <c r="C50" s="418">
        <v>1</v>
      </c>
      <c r="D50" s="424"/>
      <c r="E50" s="424"/>
      <c r="F50" s="424"/>
      <c r="G50" s="425" t="s">
        <v>182</v>
      </c>
      <c r="H50" s="416"/>
      <c r="I50" s="416"/>
      <c r="J50" s="416"/>
      <c r="K50" s="416"/>
      <c r="L50" s="422">
        <v>16</v>
      </c>
      <c r="M50" s="393">
        <v>17.5</v>
      </c>
      <c r="N50" s="392">
        <v>18</v>
      </c>
      <c r="O50" s="393">
        <v>15</v>
      </c>
      <c r="P50" s="393">
        <v>15</v>
      </c>
      <c r="Q50" s="393">
        <v>16.5</v>
      </c>
      <c r="R50" s="393">
        <v>16.8</v>
      </c>
      <c r="S50" s="393">
        <v>16.8</v>
      </c>
      <c r="T50" s="393">
        <v>17.2</v>
      </c>
      <c r="U50" s="393">
        <v>18.5</v>
      </c>
      <c r="V50" s="393">
        <v>19</v>
      </c>
      <c r="W50" s="393">
        <v>19.5</v>
      </c>
      <c r="X50" s="393">
        <v>20</v>
      </c>
      <c r="Y50" s="393">
        <v>20</v>
      </c>
      <c r="Z50" s="393">
        <v>21</v>
      </c>
      <c r="AA50" s="171"/>
    </row>
    <row r="51" spans="1:27" ht="12.75" x14ac:dyDescent="0.2">
      <c r="A51" s="293" t="s">
        <v>735</v>
      </c>
      <c r="B51" s="290" t="s">
        <v>736</v>
      </c>
      <c r="C51" s="418">
        <v>1</v>
      </c>
      <c r="D51" s="424"/>
      <c r="E51" s="424"/>
      <c r="F51" s="424"/>
      <c r="G51" s="425" t="s">
        <v>181</v>
      </c>
      <c r="H51" s="416"/>
      <c r="I51" s="416"/>
      <c r="J51" s="416"/>
      <c r="K51" s="416"/>
      <c r="L51" s="417"/>
      <c r="M51" s="390"/>
      <c r="N51" s="396"/>
      <c r="O51" s="388"/>
      <c r="P51" s="388"/>
      <c r="Q51" s="388"/>
      <c r="R51" s="388"/>
      <c r="S51" s="388"/>
      <c r="T51" s="388"/>
      <c r="U51" s="388"/>
      <c r="V51" s="388"/>
      <c r="W51" s="388"/>
      <c r="X51" s="388"/>
      <c r="Y51" s="388"/>
      <c r="Z51" s="388"/>
      <c r="AA51" s="171"/>
    </row>
    <row r="52" spans="1:27" ht="32.25" x14ac:dyDescent="0.2">
      <c r="A52" s="289" t="s">
        <v>42</v>
      </c>
      <c r="B52" s="290" t="s">
        <v>939</v>
      </c>
      <c r="C52" s="418">
        <v>1</v>
      </c>
      <c r="D52" s="424"/>
      <c r="E52" s="424"/>
      <c r="F52" s="424"/>
      <c r="G52" s="425" t="s">
        <v>182</v>
      </c>
      <c r="H52" s="416"/>
      <c r="I52" s="416"/>
      <c r="J52" s="416"/>
      <c r="K52" s="416"/>
      <c r="L52" s="422">
        <v>4.74</v>
      </c>
      <c r="M52" s="393">
        <v>1.8</v>
      </c>
      <c r="N52" s="392">
        <v>1.8</v>
      </c>
      <c r="O52" s="393">
        <v>1.5</v>
      </c>
      <c r="P52" s="393">
        <f>190*100/P6</f>
        <v>0.68686284433518907</v>
      </c>
      <c r="Q52" s="393">
        <f t="shared" ref="Q52" si="24">160*100/Q6</f>
        <v>0.57929036929761046</v>
      </c>
      <c r="R52" s="393">
        <v>0.57887120115774238</v>
      </c>
      <c r="S52" s="393">
        <f>160*100/R6</f>
        <v>0.57872463558433107</v>
      </c>
      <c r="T52" s="393">
        <v>0.57999999999999996</v>
      </c>
      <c r="U52" s="393">
        <v>0.6</v>
      </c>
      <c r="V52" s="393">
        <v>0.6</v>
      </c>
      <c r="W52" s="393">
        <v>0.6</v>
      </c>
      <c r="X52" s="393">
        <v>0.6</v>
      </c>
      <c r="Y52" s="393">
        <v>0.6</v>
      </c>
      <c r="Z52" s="393">
        <v>2.4</v>
      </c>
      <c r="AA52" s="171"/>
    </row>
    <row r="53" spans="1:27" ht="32.25" x14ac:dyDescent="0.2">
      <c r="A53" s="294" t="s">
        <v>43</v>
      </c>
      <c r="B53" s="295" t="s">
        <v>737</v>
      </c>
      <c r="C53" s="418">
        <v>1</v>
      </c>
      <c r="D53" s="429"/>
      <c r="E53" s="429"/>
      <c r="F53" s="429"/>
      <c r="G53" s="430" t="s">
        <v>182</v>
      </c>
      <c r="H53" s="416"/>
      <c r="I53" s="416"/>
      <c r="J53" s="416"/>
      <c r="K53" s="416"/>
      <c r="L53" s="422">
        <v>2.5</v>
      </c>
      <c r="M53" s="393"/>
      <c r="N53" s="392"/>
      <c r="O53" s="393"/>
      <c r="P53" s="393"/>
      <c r="Q53" s="393"/>
      <c r="R53" s="393"/>
      <c r="S53" s="393"/>
      <c r="T53" s="393"/>
      <c r="U53" s="393"/>
      <c r="V53" s="393"/>
      <c r="W53" s="393"/>
      <c r="X53" s="393"/>
      <c r="Y53" s="393"/>
      <c r="Z53" s="393"/>
      <c r="AA53" s="171"/>
    </row>
    <row r="54" spans="1:27" ht="21.75" x14ac:dyDescent="0.2">
      <c r="A54" s="294" t="s">
        <v>44</v>
      </c>
      <c r="B54" s="295" t="s">
        <v>939</v>
      </c>
      <c r="C54" s="418">
        <v>1</v>
      </c>
      <c r="D54" s="429"/>
      <c r="E54" s="429"/>
      <c r="F54" s="429"/>
      <c r="G54" s="430" t="s">
        <v>182</v>
      </c>
      <c r="H54" s="416"/>
      <c r="I54" s="416"/>
      <c r="J54" s="416"/>
      <c r="K54" s="416"/>
      <c r="L54" s="417"/>
      <c r="M54" s="390"/>
      <c r="N54" s="396"/>
      <c r="O54" s="388"/>
      <c r="P54" s="388"/>
      <c r="Q54" s="388"/>
      <c r="R54" s="388"/>
      <c r="S54" s="388"/>
      <c r="T54" s="388"/>
      <c r="U54" s="388"/>
      <c r="V54" s="388"/>
      <c r="W54" s="388"/>
      <c r="X54" s="388"/>
      <c r="Y54" s="388"/>
      <c r="Z54" s="388"/>
      <c r="AA54" s="171"/>
    </row>
    <row r="55" spans="1:27" ht="42.75" x14ac:dyDescent="0.2">
      <c r="A55" s="294" t="s">
        <v>333</v>
      </c>
      <c r="B55" s="295"/>
      <c r="C55" s="418"/>
      <c r="D55" s="429"/>
      <c r="E55" s="429"/>
      <c r="F55" s="429"/>
      <c r="G55" s="430"/>
      <c r="H55" s="416"/>
      <c r="I55" s="416"/>
      <c r="J55" s="416"/>
      <c r="K55" s="416"/>
      <c r="L55" s="417"/>
      <c r="M55" s="390"/>
      <c r="N55" s="396"/>
      <c r="O55" s="388"/>
      <c r="P55" s="388"/>
      <c r="Q55" s="388"/>
      <c r="R55" s="388"/>
      <c r="S55" s="388"/>
      <c r="T55" s="388"/>
      <c r="U55" s="388"/>
      <c r="V55" s="388"/>
      <c r="W55" s="388"/>
      <c r="X55" s="388"/>
      <c r="Y55" s="388"/>
      <c r="Z55" s="388"/>
      <c r="AA55" s="171"/>
    </row>
    <row r="56" spans="1:27" ht="12.75" x14ac:dyDescent="0.2">
      <c r="A56" s="294" t="s">
        <v>334</v>
      </c>
      <c r="B56" s="295" t="s">
        <v>945</v>
      </c>
      <c r="C56" s="418"/>
      <c r="D56" s="429"/>
      <c r="E56" s="429"/>
      <c r="F56" s="429"/>
      <c r="G56" s="430"/>
      <c r="H56" s="416"/>
      <c r="I56" s="416"/>
      <c r="J56" s="416"/>
      <c r="K56" s="416"/>
      <c r="L56" s="431">
        <v>395</v>
      </c>
      <c r="M56" s="421">
        <v>430</v>
      </c>
      <c r="N56" s="432">
        <v>500</v>
      </c>
      <c r="O56" s="421">
        <v>1320</v>
      </c>
      <c r="P56" s="421">
        <v>1400</v>
      </c>
      <c r="Q56" s="421">
        <v>1502</v>
      </c>
      <c r="R56" s="421">
        <v>1525</v>
      </c>
      <c r="S56" s="421">
        <v>1547</v>
      </c>
      <c r="T56" s="421">
        <v>1599</v>
      </c>
      <c r="U56" s="421">
        <v>1610</v>
      </c>
      <c r="V56" s="421">
        <v>1620</v>
      </c>
      <c r="W56" s="421">
        <v>1652</v>
      </c>
      <c r="X56" s="421">
        <v>1660</v>
      </c>
      <c r="Y56" s="421">
        <v>1700</v>
      </c>
      <c r="Z56" s="421">
        <v>1720</v>
      </c>
      <c r="AA56" s="171"/>
    </row>
    <row r="57" spans="1:27" ht="12.75" x14ac:dyDescent="0.2">
      <c r="A57" s="294"/>
      <c r="B57" s="295" t="s">
        <v>736</v>
      </c>
      <c r="C57" s="418"/>
      <c r="D57" s="429"/>
      <c r="E57" s="429"/>
      <c r="F57" s="429"/>
      <c r="G57" s="430"/>
      <c r="H57" s="416"/>
      <c r="I57" s="416"/>
      <c r="J57" s="416"/>
      <c r="K57" s="416"/>
      <c r="L57" s="426">
        <f>L56/75*100</f>
        <v>526.66666666666663</v>
      </c>
      <c r="M57" s="394">
        <f t="shared" ref="M57:P57" si="25">M56/L56*100</f>
        <v>108.86075949367088</v>
      </c>
      <c r="N57" s="433">
        <f t="shared" si="25"/>
        <v>116.27906976744187</v>
      </c>
      <c r="O57" s="389">
        <f t="shared" si="25"/>
        <v>264</v>
      </c>
      <c r="P57" s="389">
        <f t="shared" si="25"/>
        <v>106.06060606060606</v>
      </c>
      <c r="Q57" s="389">
        <f>Q56/P56*100</f>
        <v>107.28571428571429</v>
      </c>
      <c r="R57" s="389">
        <v>108.92857142857142</v>
      </c>
      <c r="S57" s="389">
        <f>S56/O56*100</f>
        <v>117.19696969696969</v>
      </c>
      <c r="T57" s="389">
        <f>T56/P56*100</f>
        <v>114.21428571428571</v>
      </c>
      <c r="U57" s="389">
        <f>U56/Q56*100</f>
        <v>107.19041278295607</v>
      </c>
      <c r="V57" s="389">
        <f>V56/Q56*100</f>
        <v>107.85619174434086</v>
      </c>
      <c r="W57" s="389">
        <f>W56/U56*100</f>
        <v>102.60869565217392</v>
      </c>
      <c r="X57" s="389">
        <f>X56/V56*100</f>
        <v>102.46913580246914</v>
      </c>
      <c r="Y57" s="394">
        <f>Y56/W56*100</f>
        <v>102.90556900726394</v>
      </c>
      <c r="Z57" s="394">
        <f>Z56/X56*100</f>
        <v>103.6144578313253</v>
      </c>
      <c r="AA57" s="171"/>
    </row>
    <row r="58" spans="1:27" ht="21.75" x14ac:dyDescent="0.2">
      <c r="A58" s="294" t="s">
        <v>335</v>
      </c>
      <c r="B58" s="295" t="s">
        <v>945</v>
      </c>
      <c r="C58" s="418"/>
      <c r="D58" s="429"/>
      <c r="E58" s="429"/>
      <c r="F58" s="429"/>
      <c r="G58" s="430"/>
      <c r="H58" s="416"/>
      <c r="I58" s="416"/>
      <c r="J58" s="416"/>
      <c r="K58" s="416"/>
      <c r="L58" s="419">
        <v>40</v>
      </c>
      <c r="M58" s="421">
        <v>85</v>
      </c>
      <c r="N58" s="432">
        <v>250</v>
      </c>
      <c r="O58" s="421">
        <v>1150</v>
      </c>
      <c r="P58" s="421">
        <v>1250</v>
      </c>
      <c r="Q58" s="421">
        <v>1350</v>
      </c>
      <c r="R58" s="421">
        <v>1400</v>
      </c>
      <c r="S58" s="421">
        <v>1410</v>
      </c>
      <c r="T58" s="421">
        <v>1599</v>
      </c>
      <c r="U58" s="421">
        <v>1400</v>
      </c>
      <c r="V58" s="421">
        <v>1420</v>
      </c>
      <c r="W58" s="421">
        <v>1500</v>
      </c>
      <c r="X58" s="421">
        <v>1520</v>
      </c>
      <c r="Y58" s="421">
        <v>1600</v>
      </c>
      <c r="Z58" s="421">
        <v>1650</v>
      </c>
      <c r="AA58" s="171"/>
    </row>
    <row r="59" spans="1:27" ht="12.75" x14ac:dyDescent="0.2">
      <c r="A59" s="294"/>
      <c r="B59" s="295" t="s">
        <v>736</v>
      </c>
      <c r="C59" s="418"/>
      <c r="D59" s="429"/>
      <c r="E59" s="429"/>
      <c r="F59" s="429"/>
      <c r="G59" s="430"/>
      <c r="H59" s="416"/>
      <c r="I59" s="416"/>
      <c r="J59" s="416"/>
      <c r="K59" s="416"/>
      <c r="L59" s="426">
        <v>150</v>
      </c>
      <c r="M59" s="394">
        <f t="shared" ref="M59:P59" si="26">M58/L58*100</f>
        <v>212.5</v>
      </c>
      <c r="N59" s="433">
        <f t="shared" si="26"/>
        <v>294.11764705882354</v>
      </c>
      <c r="O59" s="389">
        <f t="shared" si="26"/>
        <v>459.99999999999994</v>
      </c>
      <c r="P59" s="389">
        <f t="shared" si="26"/>
        <v>108.69565217391303</v>
      </c>
      <c r="Q59" s="389">
        <f>Q58/P58*100</f>
        <v>108</v>
      </c>
      <c r="R59" s="389">
        <v>112.00000000000001</v>
      </c>
      <c r="S59" s="389">
        <f>S58/O58*100</f>
        <v>122.60869565217392</v>
      </c>
      <c r="T59" s="389">
        <f>T58/P58*100</f>
        <v>127.91999999999999</v>
      </c>
      <c r="U59" s="394">
        <f>U58/Q58*100</f>
        <v>103.7037037037037</v>
      </c>
      <c r="V59" s="394">
        <f>V58/Q58*100</f>
        <v>105.18518518518518</v>
      </c>
      <c r="W59" s="394">
        <f>W58/U58*100</f>
        <v>107.14285714285714</v>
      </c>
      <c r="X59" s="394">
        <f>X58/V58*100</f>
        <v>107.04225352112675</v>
      </c>
      <c r="Y59" s="394">
        <f>Y58/W58*100</f>
        <v>106.66666666666667</v>
      </c>
      <c r="Z59" s="394">
        <f>Z58/X58*100</f>
        <v>108.55263157894737</v>
      </c>
      <c r="AA59" s="171"/>
    </row>
    <row r="60" spans="1:27" ht="21.75" x14ac:dyDescent="0.2">
      <c r="A60" s="294" t="s">
        <v>46</v>
      </c>
      <c r="B60" s="295" t="s">
        <v>939</v>
      </c>
      <c r="C60" s="418"/>
      <c r="D60" s="429"/>
      <c r="E60" s="429"/>
      <c r="F60" s="429"/>
      <c r="G60" s="430"/>
      <c r="H60" s="416"/>
      <c r="I60" s="416"/>
      <c r="J60" s="416"/>
      <c r="K60" s="416"/>
      <c r="L60" s="422">
        <f t="shared" ref="L60:Z60" si="27">L56/L6*100</f>
        <v>1.2845528455284554</v>
      </c>
      <c r="M60" s="393">
        <f t="shared" si="27"/>
        <v>1.4478114478114479</v>
      </c>
      <c r="N60" s="392">
        <f t="shared" si="27"/>
        <v>1.6722408026755853</v>
      </c>
      <c r="O60" s="391">
        <f t="shared" si="27"/>
        <v>4.7374654559810496</v>
      </c>
      <c r="P60" s="391">
        <f>P56*100/P6</f>
        <v>5.061094642469814</v>
      </c>
      <c r="Q60" s="391">
        <f t="shared" ref="Q60" si="28">Q56*100/Q6</f>
        <v>5.4380883417813175</v>
      </c>
      <c r="R60" s="391">
        <v>5.5173661360347319</v>
      </c>
      <c r="S60" s="391">
        <f>S56*100/R6</f>
        <v>5.5955438203060011</v>
      </c>
      <c r="T60" s="391">
        <f>T56*100/S6</f>
        <v>5.7850940665701884</v>
      </c>
      <c r="U60" s="391">
        <f t="shared" si="27"/>
        <v>5.8018018018018012</v>
      </c>
      <c r="V60" s="391">
        <f t="shared" si="27"/>
        <v>5.8378378378378377</v>
      </c>
      <c r="W60" s="391">
        <f t="shared" si="27"/>
        <v>5.9420185598158408</v>
      </c>
      <c r="X60" s="391">
        <f t="shared" si="27"/>
        <v>5.9701492537313428</v>
      </c>
      <c r="Y60" s="391">
        <f t="shared" si="27"/>
        <v>6.1041292639138236</v>
      </c>
      <c r="Z60" s="391">
        <f t="shared" si="27"/>
        <v>6.1759425493716336</v>
      </c>
      <c r="AA60" s="171"/>
    </row>
    <row r="61" spans="1:27" ht="12.75" x14ac:dyDescent="0.2">
      <c r="A61" s="294"/>
      <c r="B61" s="295" t="s">
        <v>736</v>
      </c>
      <c r="C61" s="418"/>
      <c r="D61" s="429"/>
      <c r="E61" s="429"/>
      <c r="F61" s="429"/>
      <c r="G61" s="430"/>
      <c r="H61" s="416"/>
      <c r="I61" s="416"/>
      <c r="J61" s="416"/>
      <c r="K61" s="416"/>
      <c r="L61" s="417"/>
      <c r="M61" s="390"/>
      <c r="N61" s="396"/>
      <c r="O61" s="388"/>
      <c r="P61" s="388"/>
      <c r="Q61" s="388"/>
      <c r="R61" s="388"/>
      <c r="S61" s="388"/>
      <c r="T61" s="388"/>
      <c r="U61" s="388"/>
      <c r="V61" s="388"/>
      <c r="W61" s="388"/>
      <c r="X61" s="388"/>
      <c r="Y61" s="388"/>
      <c r="Z61" s="388"/>
      <c r="AA61" s="171"/>
    </row>
    <row r="62" spans="1:27" ht="21.75" x14ac:dyDescent="0.2">
      <c r="A62" s="294" t="s">
        <v>336</v>
      </c>
      <c r="B62" s="295" t="s">
        <v>939</v>
      </c>
      <c r="C62" s="418"/>
      <c r="D62" s="429"/>
      <c r="E62" s="429"/>
      <c r="F62" s="429"/>
      <c r="G62" s="430"/>
      <c r="H62" s="416"/>
      <c r="I62" s="416"/>
      <c r="J62" s="416"/>
      <c r="K62" s="416"/>
      <c r="L62" s="422">
        <f t="shared" ref="L62:Z62" si="29">L58/L6*100</f>
        <v>0.13008130081300812</v>
      </c>
      <c r="M62" s="393">
        <f t="shared" si="29"/>
        <v>0.28619528619528622</v>
      </c>
      <c r="N62" s="392">
        <f t="shared" si="29"/>
        <v>0.83612040133779264</v>
      </c>
      <c r="O62" s="391">
        <f t="shared" si="29"/>
        <v>4.1273373290744004</v>
      </c>
      <c r="P62" s="391">
        <f t="shared" si="29"/>
        <v>4.5188345022051912</v>
      </c>
      <c r="Q62" s="391">
        <f t="shared" si="29"/>
        <v>4.8877624909485879</v>
      </c>
      <c r="R62" s="391">
        <v>5.0651230101302458</v>
      </c>
      <c r="S62" s="391">
        <f>S58/R6*100</f>
        <v>5.1000108510869167</v>
      </c>
      <c r="T62" s="391">
        <f>T58/S6*100</f>
        <v>5.7850940665701875</v>
      </c>
      <c r="U62" s="391">
        <f t="shared" si="29"/>
        <v>5.045045045045045</v>
      </c>
      <c r="V62" s="391">
        <f t="shared" si="29"/>
        <v>5.1171171171171173</v>
      </c>
      <c r="W62" s="391">
        <f t="shared" si="29"/>
        <v>5.3952953024962236</v>
      </c>
      <c r="X62" s="391">
        <f t="shared" si="29"/>
        <v>5.4666426901636394</v>
      </c>
      <c r="Y62" s="391">
        <f t="shared" si="29"/>
        <v>5.7450628366247756</v>
      </c>
      <c r="Z62" s="391">
        <f t="shared" si="29"/>
        <v>5.9245960502693</v>
      </c>
      <c r="AA62" s="171"/>
    </row>
    <row r="63" spans="1:27" ht="12.75" x14ac:dyDescent="0.2">
      <c r="A63" s="294"/>
      <c r="B63" s="295" t="s">
        <v>736</v>
      </c>
      <c r="C63" s="418"/>
      <c r="D63" s="429"/>
      <c r="E63" s="429"/>
      <c r="F63" s="429"/>
      <c r="G63" s="430"/>
      <c r="H63" s="416"/>
      <c r="I63" s="416"/>
      <c r="J63" s="416"/>
      <c r="K63" s="416"/>
      <c r="L63" s="417"/>
      <c r="M63" s="390"/>
      <c r="N63" s="428"/>
      <c r="O63" s="388"/>
      <c r="P63" s="388"/>
      <c r="Q63" s="388"/>
      <c r="R63" s="388"/>
      <c r="S63" s="388"/>
      <c r="T63" s="388"/>
      <c r="U63" s="388"/>
      <c r="V63" s="388"/>
      <c r="W63" s="388"/>
      <c r="X63" s="388"/>
      <c r="Y63" s="388"/>
      <c r="Z63" s="388"/>
      <c r="AA63" s="171"/>
    </row>
    <row r="64" spans="1:27" ht="14.25" x14ac:dyDescent="0.2">
      <c r="A64" s="182" t="s">
        <v>791</v>
      </c>
      <c r="B64" s="296"/>
      <c r="C64" s="418"/>
      <c r="D64" s="424"/>
      <c r="E64" s="424"/>
      <c r="F64" s="424"/>
      <c r="G64" s="425"/>
      <c r="H64" s="416"/>
      <c r="I64" s="416"/>
      <c r="J64" s="416"/>
      <c r="K64" s="416"/>
      <c r="L64" s="417"/>
      <c r="M64" s="343"/>
      <c r="N64" s="387"/>
      <c r="O64" s="387"/>
      <c r="P64" s="387"/>
      <c r="Q64" s="388"/>
      <c r="R64" s="388"/>
      <c r="S64" s="388"/>
      <c r="T64" s="388"/>
      <c r="U64" s="387"/>
      <c r="V64" s="387"/>
      <c r="W64" s="387"/>
      <c r="X64" s="387"/>
      <c r="Y64" s="387"/>
      <c r="Z64" s="387"/>
      <c r="AA64" s="171"/>
    </row>
    <row r="65" spans="1:27" ht="21" x14ac:dyDescent="0.2">
      <c r="A65" s="172" t="s">
        <v>836</v>
      </c>
      <c r="B65" s="173" t="s">
        <v>771</v>
      </c>
      <c r="C65" s="418">
        <v>1</v>
      </c>
      <c r="D65" s="424"/>
      <c r="E65" s="424"/>
      <c r="F65" s="424"/>
      <c r="G65" s="425" t="s">
        <v>182</v>
      </c>
      <c r="H65" s="416"/>
      <c r="I65" s="416"/>
      <c r="J65" s="416"/>
      <c r="K65" s="416"/>
      <c r="L65" s="417">
        <v>59.9</v>
      </c>
      <c r="M65" s="343">
        <v>163.58600000000001</v>
      </c>
      <c r="N65" s="434">
        <v>253.12</v>
      </c>
      <c r="O65" s="434">
        <v>410.12</v>
      </c>
      <c r="P65" s="434">
        <v>496.94299999999998</v>
      </c>
      <c r="Q65" s="390">
        <v>498.5</v>
      </c>
      <c r="R65" s="390">
        <v>433.49684000000002</v>
      </c>
      <c r="S65" s="373">
        <v>389.56</v>
      </c>
      <c r="T65" s="373">
        <v>436.2</v>
      </c>
      <c r="U65" s="373">
        <v>420.35</v>
      </c>
      <c r="V65" s="373">
        <v>422.2</v>
      </c>
      <c r="W65" s="373">
        <f t="shared" ref="W65:Z65" si="30">U65*W67/100</f>
        <v>443.04890000000006</v>
      </c>
      <c r="X65" s="373">
        <f t="shared" si="30"/>
        <v>444.99880000000007</v>
      </c>
      <c r="Y65" s="373">
        <f t="shared" si="30"/>
        <v>465.64439390000007</v>
      </c>
      <c r="Z65" s="373">
        <f t="shared" si="30"/>
        <v>467.69373880000006</v>
      </c>
      <c r="AA65" s="174"/>
    </row>
    <row r="66" spans="1:27" ht="45" x14ac:dyDescent="0.2">
      <c r="A66" s="178"/>
      <c r="B66" s="173" t="s">
        <v>385</v>
      </c>
      <c r="C66" s="418">
        <v>1</v>
      </c>
      <c r="D66" s="424"/>
      <c r="E66" s="424"/>
      <c r="F66" s="424"/>
      <c r="G66" s="425" t="s">
        <v>181</v>
      </c>
      <c r="H66" s="416"/>
      <c r="I66" s="416"/>
      <c r="J66" s="416"/>
      <c r="K66" s="416"/>
      <c r="L66" s="426">
        <f>L65/61.33*100/106.4*100</f>
        <v>91.793563478237417</v>
      </c>
      <c r="M66" s="386">
        <f t="shared" ref="M66:P66" si="31">M65/L65*100/M67*100</f>
        <v>256.1899601274169</v>
      </c>
      <c r="N66" s="386">
        <f t="shared" si="31"/>
        <v>151.10553470345872</v>
      </c>
      <c r="O66" s="386">
        <f t="shared" si="31"/>
        <v>150.72178284773469</v>
      </c>
      <c r="P66" s="386">
        <f t="shared" si="31"/>
        <v>110.15467756665454</v>
      </c>
      <c r="Q66" s="394">
        <f>Q65/P65*100/Q67*100</f>
        <v>98.346387854558458</v>
      </c>
      <c r="R66" s="394">
        <v>82.528579736509016</v>
      </c>
      <c r="S66" s="394">
        <f>S65/O65*100/S67*100</f>
        <v>89.864553568602716</v>
      </c>
      <c r="T66" s="394">
        <f>T65/P65*100/T67*100</f>
        <v>83.043203916008324</v>
      </c>
      <c r="U66" s="386">
        <f>U65/Q65*100/U67*100</f>
        <v>79.926984745706321</v>
      </c>
      <c r="V66" s="386">
        <f>V65/Q65*100/V67*100</f>
        <v>80.278750944777471</v>
      </c>
      <c r="W66" s="386">
        <f>W65/U65*100/W67*100</f>
        <v>100</v>
      </c>
      <c r="X66" s="386">
        <f>X65/V65*100/X67*100</f>
        <v>100.00000000000003</v>
      </c>
      <c r="Y66" s="386">
        <f>Y65/W65*100/Y67*100</f>
        <v>100</v>
      </c>
      <c r="Z66" s="386">
        <f>Z65/X65*100/Z67*100</f>
        <v>100</v>
      </c>
      <c r="AA66" s="174"/>
    </row>
    <row r="67" spans="1:27" ht="31.5" x14ac:dyDescent="0.2">
      <c r="A67" s="178" t="s">
        <v>837</v>
      </c>
      <c r="B67" s="173" t="s">
        <v>376</v>
      </c>
      <c r="C67" s="418">
        <v>1</v>
      </c>
      <c r="D67" s="424"/>
      <c r="E67" s="424"/>
      <c r="F67" s="424"/>
      <c r="G67" s="425" t="s">
        <v>183</v>
      </c>
      <c r="H67" s="416"/>
      <c r="I67" s="416"/>
      <c r="J67" s="416"/>
      <c r="K67" s="416"/>
      <c r="L67" s="426">
        <v>101.5</v>
      </c>
      <c r="M67" s="386">
        <v>106.6</v>
      </c>
      <c r="N67" s="386">
        <v>102.4</v>
      </c>
      <c r="O67" s="386">
        <v>107.5</v>
      </c>
      <c r="P67" s="386">
        <v>110</v>
      </c>
      <c r="Q67" s="394">
        <v>102</v>
      </c>
      <c r="R67" s="394">
        <v>105.7</v>
      </c>
      <c r="S67" s="394">
        <v>105.7</v>
      </c>
      <c r="T67" s="394">
        <v>105.7</v>
      </c>
      <c r="U67" s="386">
        <v>105.5</v>
      </c>
      <c r="V67" s="386">
        <v>105.5</v>
      </c>
      <c r="W67" s="386">
        <v>105.4</v>
      </c>
      <c r="X67" s="386">
        <v>105.4</v>
      </c>
      <c r="Y67" s="386">
        <v>105.1</v>
      </c>
      <c r="Z67" s="386">
        <v>105.1</v>
      </c>
      <c r="AA67" s="174"/>
    </row>
    <row r="68" spans="1:27" ht="14.25" x14ac:dyDescent="0.2">
      <c r="A68" s="220" t="s">
        <v>485</v>
      </c>
      <c r="B68" s="189"/>
      <c r="C68" s="418"/>
      <c r="D68" s="424"/>
      <c r="E68" s="424"/>
      <c r="F68" s="424"/>
      <c r="G68" s="425"/>
      <c r="H68" s="416"/>
      <c r="I68" s="416"/>
      <c r="J68" s="416"/>
      <c r="K68" s="416"/>
      <c r="L68" s="417"/>
      <c r="M68" s="343"/>
      <c r="N68" s="387"/>
      <c r="O68" s="387"/>
      <c r="P68" s="387"/>
      <c r="Q68" s="388"/>
      <c r="R68" s="388"/>
      <c r="S68" s="388"/>
      <c r="T68" s="387"/>
      <c r="U68" s="387"/>
      <c r="V68" s="387"/>
      <c r="W68" s="387"/>
      <c r="X68" s="387"/>
      <c r="Y68" s="387"/>
      <c r="Z68" s="387"/>
      <c r="AA68" s="171"/>
    </row>
    <row r="69" spans="1:27" s="275" customFormat="1" ht="36" x14ac:dyDescent="0.2">
      <c r="A69" s="272" t="s">
        <v>486</v>
      </c>
      <c r="B69" s="273" t="s">
        <v>487</v>
      </c>
      <c r="C69" s="435">
        <v>1</v>
      </c>
      <c r="D69" s="436"/>
      <c r="E69" s="436"/>
      <c r="F69" s="436"/>
      <c r="G69" s="437" t="s">
        <v>181</v>
      </c>
      <c r="H69" s="438"/>
      <c r="I69" s="438"/>
      <c r="J69" s="438"/>
      <c r="K69" s="438"/>
      <c r="L69" s="439"/>
      <c r="M69" s="434"/>
      <c r="N69" s="440"/>
      <c r="O69" s="440"/>
      <c r="P69" s="440"/>
      <c r="Q69" s="388"/>
      <c r="R69" s="388"/>
      <c r="S69" s="388"/>
      <c r="T69" s="440"/>
      <c r="U69" s="440"/>
      <c r="V69" s="440"/>
      <c r="W69" s="440"/>
      <c r="X69" s="440"/>
      <c r="Y69" s="440"/>
      <c r="Z69" s="440"/>
      <c r="AA69" s="274"/>
    </row>
    <row r="70" spans="1:27" s="275" customFormat="1" ht="45" x14ac:dyDescent="0.2">
      <c r="A70" s="272" t="s">
        <v>686</v>
      </c>
      <c r="B70" s="273" t="s">
        <v>551</v>
      </c>
      <c r="C70" s="435">
        <v>1</v>
      </c>
      <c r="D70" s="436"/>
      <c r="E70" s="436"/>
      <c r="F70" s="436"/>
      <c r="G70" s="437" t="s">
        <v>181</v>
      </c>
      <c r="H70" s="438"/>
      <c r="I70" s="438"/>
      <c r="J70" s="438"/>
      <c r="K70" s="438"/>
      <c r="L70" s="439"/>
      <c r="M70" s="434"/>
      <c r="N70" s="440"/>
      <c r="O70" s="440"/>
      <c r="P70" s="440"/>
      <c r="Q70" s="388"/>
      <c r="R70" s="388"/>
      <c r="S70" s="388"/>
      <c r="T70" s="440"/>
      <c r="U70" s="440"/>
      <c r="V70" s="440"/>
      <c r="W70" s="440"/>
      <c r="X70" s="440"/>
      <c r="Y70" s="440"/>
      <c r="Z70" s="440"/>
      <c r="AA70" s="274"/>
    </row>
    <row r="71" spans="1:27" ht="15" x14ac:dyDescent="0.25">
      <c r="A71" s="172" t="s">
        <v>488</v>
      </c>
      <c r="B71" s="173" t="s">
        <v>115</v>
      </c>
      <c r="C71" s="418">
        <v>1</v>
      </c>
      <c r="D71" s="424"/>
      <c r="E71" s="424"/>
      <c r="F71" s="424"/>
      <c r="G71" s="425" t="s">
        <v>182</v>
      </c>
      <c r="H71" s="416"/>
      <c r="I71" s="416"/>
      <c r="J71" s="416"/>
      <c r="K71" s="416"/>
      <c r="L71" s="417">
        <v>420</v>
      </c>
      <c r="M71" s="343">
        <v>750</v>
      </c>
      <c r="N71" s="343">
        <v>905.52</v>
      </c>
      <c r="O71" s="343">
        <v>1511.09</v>
      </c>
      <c r="P71" s="343">
        <v>1695.55</v>
      </c>
      <c r="Q71" s="383">
        <v>1775.5</v>
      </c>
      <c r="R71" s="383">
        <v>1829.8</v>
      </c>
      <c r="S71" s="441">
        <v>1887.6</v>
      </c>
      <c r="T71" s="441">
        <v>1920.23</v>
      </c>
      <c r="U71" s="343">
        <v>1950.6</v>
      </c>
      <c r="V71" s="343">
        <v>2010.2</v>
      </c>
      <c r="W71" s="343">
        <v>2090</v>
      </c>
      <c r="X71" s="343">
        <v>2190</v>
      </c>
      <c r="Y71" s="343">
        <v>2250</v>
      </c>
      <c r="Z71" s="343">
        <v>2350</v>
      </c>
      <c r="AA71" s="171"/>
    </row>
    <row r="72" spans="1:27" ht="52.5" x14ac:dyDescent="0.2">
      <c r="A72" s="172"/>
      <c r="B72" s="172" t="s">
        <v>385</v>
      </c>
      <c r="C72" s="418">
        <v>1</v>
      </c>
      <c r="D72" s="424"/>
      <c r="E72" s="424"/>
      <c r="F72" s="424"/>
      <c r="G72" s="425" t="s">
        <v>181</v>
      </c>
      <c r="H72" s="416"/>
      <c r="I72" s="416"/>
      <c r="J72" s="416"/>
      <c r="K72" s="416"/>
      <c r="L72" s="417">
        <f>L71/277.8*100/116*100</f>
        <v>130.33440083414018</v>
      </c>
      <c r="M72" s="386">
        <f t="shared" ref="M72:P72" si="32">M71/L71*100/M73*100</f>
        <v>161.16554925219185</v>
      </c>
      <c r="N72" s="386">
        <f t="shared" si="32"/>
        <v>114.33333333333336</v>
      </c>
      <c r="O72" s="386">
        <f t="shared" si="32"/>
        <v>158.32579366057274</v>
      </c>
      <c r="P72" s="386">
        <f t="shared" si="32"/>
        <v>107.06782662674269</v>
      </c>
      <c r="Q72" s="386">
        <f t="shared" ref="Q72" si="33">Q71/P71*100/Q73*100</f>
        <v>103.78125285044082</v>
      </c>
      <c r="R72" s="386">
        <f>R71/Q71*100/R73*100</f>
        <v>100.54467652533468</v>
      </c>
      <c r="S72" s="386">
        <f t="shared" ref="S72:T72" si="34">S71/Q71*100/S73*100</f>
        <v>103.72069702110707</v>
      </c>
      <c r="T72" s="386">
        <f t="shared" si="34"/>
        <v>102.38250748449119</v>
      </c>
      <c r="U72" s="386">
        <f t="shared" ref="U72" si="35">U71/T71*100/U73*100</f>
        <v>98.527237025280982</v>
      </c>
      <c r="V72" s="386">
        <f t="shared" ref="V72" si="36">V71/U71*100/V73*100</f>
        <v>99.95680903177545</v>
      </c>
      <c r="W72" s="386">
        <f t="shared" ref="W72" si="37">W71/V71*100/W73*100</f>
        <v>100.2601294631708</v>
      </c>
      <c r="X72" s="386">
        <f t="shared" ref="X72" si="38">X71/W71*100/X73*100</f>
        <v>101.04598745922402</v>
      </c>
      <c r="Y72" s="386">
        <f t="shared" ref="Y72" si="39">Y71/X71*100/Y73*100</f>
        <v>99.169619717564942</v>
      </c>
      <c r="Z72" s="386">
        <f t="shared" ref="Z72" si="40">Z71/Y71*100/Z73*100</f>
        <v>100.81510081510083</v>
      </c>
      <c r="AA72" s="171"/>
    </row>
    <row r="73" spans="1:27" ht="27" x14ac:dyDescent="0.2">
      <c r="A73" s="172" t="s">
        <v>489</v>
      </c>
      <c r="B73" s="173" t="s">
        <v>376</v>
      </c>
      <c r="C73" s="418">
        <v>1</v>
      </c>
      <c r="D73" s="424"/>
      <c r="E73" s="424"/>
      <c r="F73" s="424"/>
      <c r="G73" s="425" t="s">
        <v>183</v>
      </c>
      <c r="H73" s="416"/>
      <c r="I73" s="416"/>
      <c r="J73" s="416"/>
      <c r="K73" s="416"/>
      <c r="L73" s="426">
        <v>114.4</v>
      </c>
      <c r="M73" s="394">
        <v>110.8</v>
      </c>
      <c r="N73" s="394">
        <v>105.6</v>
      </c>
      <c r="O73" s="394">
        <v>105.4</v>
      </c>
      <c r="P73" s="394">
        <v>104.8</v>
      </c>
      <c r="Q73" s="394">
        <v>100.9</v>
      </c>
      <c r="R73" s="394">
        <v>102.5</v>
      </c>
      <c r="S73" s="394">
        <v>102.5</v>
      </c>
      <c r="T73" s="394">
        <v>102.5</v>
      </c>
      <c r="U73" s="394">
        <v>103.1</v>
      </c>
      <c r="V73" s="394">
        <v>103.1</v>
      </c>
      <c r="W73" s="394">
        <v>103.7</v>
      </c>
      <c r="X73" s="394">
        <v>103.7</v>
      </c>
      <c r="Y73" s="394">
        <v>103.6</v>
      </c>
      <c r="Z73" s="394">
        <v>103.6</v>
      </c>
      <c r="AA73" s="171"/>
    </row>
    <row r="74" spans="1:27" ht="18.75" customHeight="1" x14ac:dyDescent="0.2">
      <c r="A74" s="172" t="s">
        <v>86</v>
      </c>
      <c r="B74" s="173" t="s">
        <v>771</v>
      </c>
      <c r="C74" s="418">
        <v>1</v>
      </c>
      <c r="D74" s="424"/>
      <c r="E74" s="424"/>
      <c r="F74" s="424"/>
      <c r="G74" s="425" t="s">
        <v>182</v>
      </c>
      <c r="H74" s="416"/>
      <c r="I74" s="416"/>
      <c r="J74" s="416"/>
      <c r="K74" s="416"/>
      <c r="L74" s="422">
        <v>23.6</v>
      </c>
      <c r="M74" s="423">
        <v>60</v>
      </c>
      <c r="N74" s="423">
        <v>42.3</v>
      </c>
      <c r="O74" s="423">
        <v>69.900000000000006</v>
      </c>
      <c r="P74" s="423">
        <v>71.099999999999994</v>
      </c>
      <c r="Q74" s="393">
        <v>76.599999999999994</v>
      </c>
      <c r="R74" s="393">
        <v>77.5</v>
      </c>
      <c r="S74" s="423">
        <v>77.5</v>
      </c>
      <c r="T74" s="423">
        <v>79.3</v>
      </c>
      <c r="U74" s="423">
        <v>80.5</v>
      </c>
      <c r="V74" s="423">
        <v>81.2</v>
      </c>
      <c r="W74" s="423">
        <v>82.3</v>
      </c>
      <c r="X74" s="423">
        <v>83</v>
      </c>
      <c r="Y74" s="423">
        <v>85.5</v>
      </c>
      <c r="Z74" s="423">
        <v>89</v>
      </c>
      <c r="AA74" s="171"/>
    </row>
    <row r="75" spans="1:27" ht="52.5" x14ac:dyDescent="0.2">
      <c r="A75" s="172"/>
      <c r="B75" s="172" t="s">
        <v>385</v>
      </c>
      <c r="C75" s="418">
        <v>1</v>
      </c>
      <c r="D75" s="424"/>
      <c r="E75" s="424"/>
      <c r="F75" s="424"/>
      <c r="G75" s="425" t="s">
        <v>181</v>
      </c>
      <c r="H75" s="416"/>
      <c r="I75" s="416"/>
      <c r="J75" s="416"/>
      <c r="K75" s="416"/>
      <c r="L75" s="422">
        <f>L74/8.5*100</f>
        <v>277.64705882352945</v>
      </c>
      <c r="M75" s="386">
        <f t="shared" ref="M75:P75" si="41">M74/L74*100</f>
        <v>254.23728813559322</v>
      </c>
      <c r="N75" s="386">
        <f t="shared" si="41"/>
        <v>70.5</v>
      </c>
      <c r="O75" s="386">
        <f t="shared" si="41"/>
        <v>165.24822695035465</v>
      </c>
      <c r="P75" s="386">
        <f t="shared" si="41"/>
        <v>101.71673819742489</v>
      </c>
      <c r="Q75" s="394">
        <f>Q74/P74*100</f>
        <v>107.73558368495077</v>
      </c>
      <c r="R75" s="394">
        <v>109.00140646976091</v>
      </c>
      <c r="S75" s="394">
        <f>S74/O74*100</f>
        <v>110.87267525035764</v>
      </c>
      <c r="T75" s="394">
        <f>T74/P74*100</f>
        <v>111.53305203938115</v>
      </c>
      <c r="U75" s="386">
        <f>U74/Q74*100</f>
        <v>105.09138381201043</v>
      </c>
      <c r="V75" s="386">
        <f>V74/Q74*100</f>
        <v>106.00522193211491</v>
      </c>
      <c r="W75" s="386">
        <f>W74/U74*100</f>
        <v>102.2360248447205</v>
      </c>
      <c r="X75" s="386">
        <f>X74/V74*100</f>
        <v>102.21674876847291</v>
      </c>
      <c r="Y75" s="386">
        <f>Y74/W74*100</f>
        <v>103.88821385176186</v>
      </c>
      <c r="Z75" s="386">
        <f>Z74/X74*100</f>
        <v>107.22891566265061</v>
      </c>
      <c r="AA75" s="171"/>
    </row>
    <row r="76" spans="1:27" ht="36" x14ac:dyDescent="0.2">
      <c r="A76" s="172" t="s">
        <v>687</v>
      </c>
      <c r="B76" s="173" t="s">
        <v>487</v>
      </c>
      <c r="C76" s="418">
        <v>1</v>
      </c>
      <c r="D76" s="424"/>
      <c r="E76" s="424"/>
      <c r="F76" s="424"/>
      <c r="G76" s="425" t="s">
        <v>181</v>
      </c>
      <c r="H76" s="416"/>
      <c r="I76" s="416"/>
      <c r="J76" s="416"/>
      <c r="K76" s="416"/>
      <c r="L76" s="426">
        <v>13.8</v>
      </c>
      <c r="M76" s="394"/>
      <c r="N76" s="394"/>
      <c r="O76" s="394"/>
      <c r="P76" s="394"/>
      <c r="Q76" s="394"/>
      <c r="R76" s="394"/>
      <c r="S76" s="394"/>
      <c r="T76" s="394"/>
      <c r="U76" s="394"/>
      <c r="V76" s="394"/>
      <c r="W76" s="394"/>
      <c r="X76" s="394"/>
      <c r="Y76" s="394"/>
      <c r="Z76" s="394"/>
      <c r="AA76" s="171"/>
    </row>
    <row r="77" spans="1:27" ht="12.75" x14ac:dyDescent="0.2">
      <c r="A77" s="172" t="s">
        <v>87</v>
      </c>
      <c r="B77" s="173" t="s">
        <v>771</v>
      </c>
      <c r="C77" s="418">
        <v>1</v>
      </c>
      <c r="D77" s="424"/>
      <c r="E77" s="424"/>
      <c r="F77" s="424"/>
      <c r="G77" s="425" t="s">
        <v>182</v>
      </c>
      <c r="H77" s="416"/>
      <c r="I77" s="416"/>
      <c r="J77" s="416"/>
      <c r="K77" s="416"/>
      <c r="L77" s="417">
        <v>148.19999999999999</v>
      </c>
      <c r="M77" s="343">
        <f>M81+M83+M85+M89+M91+M97+M99+M101+M103+M105+M107</f>
        <v>220.89999999999998</v>
      </c>
      <c r="N77" s="343">
        <f>N81+N83+N85+N89+N91+N97+N99+N101+N103+N105+N107</f>
        <v>280.60000000000002</v>
      </c>
      <c r="O77" s="343">
        <f>O81+O83+O85+O89+O91+O95+O97+O99+O101+O103+O105+O107</f>
        <v>462.755</v>
      </c>
      <c r="P77" s="343">
        <f t="shared" ref="P77:Z77" si="42">P81+P83+P85+P89+P91+P95+P97+P99+P101+P103+P105+P107</f>
        <v>518.55999999999995</v>
      </c>
      <c r="Q77" s="343">
        <f t="shared" si="42"/>
        <v>550.65</v>
      </c>
      <c r="R77" s="343">
        <f t="shared" si="42"/>
        <v>563.45000000000005</v>
      </c>
      <c r="S77" s="343">
        <f t="shared" ref="S77:T77" si="43">S81+S83+S85+S89+S91+S95+S97+S99+S101+S103+S105+S107</f>
        <v>576.60500000000002</v>
      </c>
      <c r="T77" s="343">
        <f t="shared" si="43"/>
        <v>597.76699999999994</v>
      </c>
      <c r="U77" s="343">
        <f t="shared" si="42"/>
        <v>619.76</v>
      </c>
      <c r="V77" s="343">
        <f t="shared" si="42"/>
        <v>628.48</v>
      </c>
      <c r="W77" s="343">
        <f t="shared" ca="1" si="42"/>
        <v>518.55999999999995</v>
      </c>
      <c r="X77" s="343">
        <f t="shared" si="42"/>
        <v>632.88499999999999</v>
      </c>
      <c r="Y77" s="343">
        <f t="shared" ca="1" si="42"/>
        <v>518.55999999999995</v>
      </c>
      <c r="Z77" s="343">
        <f t="shared" ca="1" si="42"/>
        <v>518.55999999999995</v>
      </c>
      <c r="AA77" s="171"/>
    </row>
    <row r="78" spans="1:27" ht="52.5" x14ac:dyDescent="0.2">
      <c r="A78" s="172"/>
      <c r="B78" s="172" t="s">
        <v>385</v>
      </c>
      <c r="C78" s="418">
        <v>1</v>
      </c>
      <c r="D78" s="424"/>
      <c r="E78" s="424"/>
      <c r="F78" s="424"/>
      <c r="G78" s="425" t="s">
        <v>181</v>
      </c>
      <c r="H78" s="416"/>
      <c r="I78" s="416"/>
      <c r="J78" s="416"/>
      <c r="K78" s="416"/>
      <c r="L78" s="417">
        <f>L77/90.3*100/L79*100</f>
        <v>149.33539702357018</v>
      </c>
      <c r="M78" s="386">
        <f t="shared" ref="M78:P78" si="44">M77/L77*100/M79*100</f>
        <v>133.68191088276055</v>
      </c>
      <c r="N78" s="386">
        <f t="shared" si="44"/>
        <v>119.04948784536977</v>
      </c>
      <c r="O78" s="386">
        <f t="shared" si="44"/>
        <v>151.02220777559333</v>
      </c>
      <c r="P78" s="386">
        <f t="shared" si="44"/>
        <v>105.12129177882615</v>
      </c>
      <c r="Q78" s="386">
        <f t="shared" ref="Q78" si="45">Q77/P77*100/Q79*100</f>
        <v>105.97633797508348</v>
      </c>
      <c r="R78" s="386">
        <f>R77/Q77*100/R79*100</f>
        <v>97.266659278232879</v>
      </c>
      <c r="S78" s="386">
        <f t="shared" ref="S78:T78" si="46">S77/Q77*100/S79*100</f>
        <v>99.537566905893115</v>
      </c>
      <c r="T78" s="386">
        <f t="shared" si="46"/>
        <v>100.84649600657542</v>
      </c>
      <c r="U78" s="386">
        <f t="shared" ref="U78" si="47">U77/T77*100/U79*100</f>
        <v>100.56177762263778</v>
      </c>
      <c r="V78" s="386">
        <f t="shared" ref="V78" si="48">V77/U77*100/V79*100</f>
        <v>98.357901315824904</v>
      </c>
      <c r="W78" s="386">
        <f t="shared" ref="W78" ca="1" si="49">W77/V77*100/W79*100</f>
        <v>105.12129177882615</v>
      </c>
      <c r="X78" s="386">
        <f t="shared" ref="X78" ca="1" si="50">X77/W77*100/X79*100</f>
        <v>105.12129177882615</v>
      </c>
      <c r="Y78" s="386">
        <f t="shared" ref="Y78" ca="1" si="51">Y77/X77*100/Y79*100</f>
        <v>105.12129177882615</v>
      </c>
      <c r="Z78" s="386">
        <f t="shared" ref="Z78" ca="1" si="52">Z77/Y77*100/Z79*100</f>
        <v>105.12129177882615</v>
      </c>
      <c r="AA78" s="171"/>
    </row>
    <row r="79" spans="1:27" ht="27" x14ac:dyDescent="0.2">
      <c r="A79" s="172" t="s">
        <v>15</v>
      </c>
      <c r="B79" s="173" t="s">
        <v>376</v>
      </c>
      <c r="C79" s="418"/>
      <c r="D79" s="424"/>
      <c r="E79" s="424"/>
      <c r="F79" s="424"/>
      <c r="G79" s="425"/>
      <c r="H79" s="416"/>
      <c r="I79" s="416"/>
      <c r="J79" s="416"/>
      <c r="K79" s="416"/>
      <c r="L79" s="426">
        <v>109.9</v>
      </c>
      <c r="M79" s="394">
        <v>111.5</v>
      </c>
      <c r="N79" s="394">
        <v>106.7</v>
      </c>
      <c r="O79" s="394">
        <v>109.2</v>
      </c>
      <c r="P79" s="394">
        <v>106.6</v>
      </c>
      <c r="Q79" s="394">
        <v>100.2</v>
      </c>
      <c r="R79" s="394">
        <v>105.2</v>
      </c>
      <c r="S79" s="394">
        <v>105.2</v>
      </c>
      <c r="T79" s="394">
        <v>105.2</v>
      </c>
      <c r="U79" s="394">
        <v>103.1</v>
      </c>
      <c r="V79" s="394">
        <v>103.1</v>
      </c>
      <c r="W79" s="394">
        <v>104.5</v>
      </c>
      <c r="X79" s="394">
        <v>104.5</v>
      </c>
      <c r="Y79" s="394">
        <v>104.4</v>
      </c>
      <c r="Z79" s="394">
        <v>104.4</v>
      </c>
      <c r="AA79" s="171"/>
    </row>
    <row r="80" spans="1:27" ht="21" x14ac:dyDescent="0.2">
      <c r="A80" s="172" t="s">
        <v>951</v>
      </c>
      <c r="B80" s="173"/>
      <c r="C80" s="418"/>
      <c r="D80" s="442"/>
      <c r="E80" s="442"/>
      <c r="F80" s="442"/>
      <c r="G80" s="443"/>
      <c r="H80" s="416"/>
      <c r="I80" s="416"/>
      <c r="J80" s="416"/>
      <c r="K80" s="416"/>
      <c r="L80" s="417"/>
      <c r="M80" s="343"/>
      <c r="N80" s="387"/>
      <c r="O80" s="387"/>
      <c r="P80" s="387"/>
      <c r="Q80" s="388"/>
      <c r="R80" s="388"/>
      <c r="S80" s="387"/>
      <c r="T80" s="387"/>
      <c r="U80" s="387"/>
      <c r="V80" s="387"/>
      <c r="W80" s="387"/>
      <c r="X80" s="387"/>
      <c r="Y80" s="387"/>
      <c r="Z80" s="387"/>
      <c r="AA80" s="171"/>
    </row>
    <row r="81" spans="1:27" ht="27" x14ac:dyDescent="0.2">
      <c r="A81" s="192" t="s">
        <v>118</v>
      </c>
      <c r="B81" s="173" t="s">
        <v>384</v>
      </c>
      <c r="C81" s="418">
        <v>1</v>
      </c>
      <c r="D81" s="442"/>
      <c r="E81" s="442"/>
      <c r="F81" s="442"/>
      <c r="G81" s="443" t="s">
        <v>182</v>
      </c>
      <c r="H81" s="416"/>
      <c r="I81" s="416"/>
      <c r="J81" s="416"/>
      <c r="K81" s="416"/>
      <c r="L81" s="422">
        <v>13.85</v>
      </c>
      <c r="M81" s="343">
        <v>20.5</v>
      </c>
      <c r="N81" s="343">
        <v>38.6</v>
      </c>
      <c r="O81" s="390">
        <v>47.87</v>
      </c>
      <c r="P81" s="390">
        <v>69.98</v>
      </c>
      <c r="Q81" s="390">
        <v>75.41</v>
      </c>
      <c r="R81" s="390">
        <v>78.55</v>
      </c>
      <c r="S81" s="390">
        <v>79.56</v>
      </c>
      <c r="T81" s="390">
        <v>80.251000000000005</v>
      </c>
      <c r="U81" s="390">
        <v>78.45</v>
      </c>
      <c r="V81" s="390">
        <v>79.5</v>
      </c>
      <c r="W81" s="390">
        <v>81.42</v>
      </c>
      <c r="X81" s="390">
        <v>81.45</v>
      </c>
      <c r="Y81" s="390">
        <v>85.5</v>
      </c>
      <c r="Z81" s="390">
        <v>86.5</v>
      </c>
      <c r="AA81" s="171"/>
    </row>
    <row r="82" spans="1:27" ht="45" x14ac:dyDescent="0.2">
      <c r="A82" s="192"/>
      <c r="B82" s="173" t="s">
        <v>385</v>
      </c>
      <c r="C82" s="418">
        <v>1</v>
      </c>
      <c r="D82" s="442"/>
      <c r="E82" s="442"/>
      <c r="F82" s="442"/>
      <c r="G82" s="443" t="s">
        <v>181</v>
      </c>
      <c r="H82" s="416"/>
      <c r="I82" s="416"/>
      <c r="J82" s="416"/>
      <c r="K82" s="416"/>
      <c r="L82" s="417"/>
      <c r="M82" s="386">
        <f t="shared" ref="M82:P82" si="53">M81/L81*100</f>
        <v>148.014440433213</v>
      </c>
      <c r="N82" s="386">
        <f t="shared" si="53"/>
        <v>188.29268292682929</v>
      </c>
      <c r="O82" s="394">
        <f t="shared" si="53"/>
        <v>124.01554404145077</v>
      </c>
      <c r="P82" s="394">
        <f t="shared" si="53"/>
        <v>146.18759139335702</v>
      </c>
      <c r="Q82" s="394">
        <f t="shared" ref="Q82" si="54">Q81/P81*100</f>
        <v>107.7593598170906</v>
      </c>
      <c r="R82" s="394">
        <f>R81/Q81*100</f>
        <v>104.16390399151308</v>
      </c>
      <c r="S82" s="394">
        <f t="shared" ref="S82:T82" si="55">S81/Q81*100</f>
        <v>105.50324890598064</v>
      </c>
      <c r="T82" s="394">
        <f t="shared" si="55"/>
        <v>102.16549968173139</v>
      </c>
      <c r="U82" s="394">
        <f t="shared" ref="U82" si="56">U81/T81*100</f>
        <v>97.755791205094013</v>
      </c>
      <c r="V82" s="394">
        <f t="shared" ref="V82" si="57">V81/U81*100</f>
        <v>101.33843212237093</v>
      </c>
      <c r="W82" s="394">
        <f t="shared" ref="W82" si="58">W81/V81*100</f>
        <v>102.41509433962264</v>
      </c>
      <c r="X82" s="394">
        <f t="shared" ref="X82" si="59">X81/W81*100</f>
        <v>100.03684598378777</v>
      </c>
      <c r="Y82" s="394">
        <f t="shared" ref="Y82" si="60">Y81/X81*100</f>
        <v>104.97237569060773</v>
      </c>
      <c r="Z82" s="394">
        <f t="shared" ref="Z82" si="61">Z81/Y81*100</f>
        <v>101.16959064327486</v>
      </c>
      <c r="AA82" s="171"/>
    </row>
    <row r="83" spans="1:27" ht="27" x14ac:dyDescent="0.2">
      <c r="A83" s="223" t="s">
        <v>119</v>
      </c>
      <c r="B83" s="173" t="s">
        <v>384</v>
      </c>
      <c r="C83" s="418">
        <v>1</v>
      </c>
      <c r="D83" s="442"/>
      <c r="E83" s="442"/>
      <c r="F83" s="442"/>
      <c r="G83" s="443" t="s">
        <v>182</v>
      </c>
      <c r="H83" s="416"/>
      <c r="I83" s="416"/>
      <c r="J83" s="416"/>
      <c r="K83" s="416"/>
      <c r="L83" s="422">
        <v>8.4</v>
      </c>
      <c r="M83" s="343">
        <v>13.007</v>
      </c>
      <c r="N83" s="343">
        <v>15.42</v>
      </c>
      <c r="O83" s="390">
        <v>20.239999999999998</v>
      </c>
      <c r="P83" s="390">
        <v>21.5</v>
      </c>
      <c r="Q83" s="390">
        <v>24.8</v>
      </c>
      <c r="R83" s="390">
        <v>25.6</v>
      </c>
      <c r="S83" s="390">
        <v>25.45</v>
      </c>
      <c r="T83" s="390">
        <v>26.5</v>
      </c>
      <c r="U83" s="390">
        <v>26.54</v>
      </c>
      <c r="V83" s="390">
        <v>26.75</v>
      </c>
      <c r="W83" s="390">
        <v>27.8</v>
      </c>
      <c r="X83" s="390">
        <v>27.9</v>
      </c>
      <c r="Y83" s="390">
        <f t="shared" ref="Y83" ca="1" si="62">X83/X77*Y77</f>
        <v>29.127599999999997</v>
      </c>
      <c r="Z83" s="390">
        <v>30.45</v>
      </c>
      <c r="AA83" s="171"/>
    </row>
    <row r="84" spans="1:27" ht="45" x14ac:dyDescent="0.2">
      <c r="A84" s="192"/>
      <c r="B84" s="173" t="s">
        <v>385</v>
      </c>
      <c r="C84" s="418">
        <v>1</v>
      </c>
      <c r="D84" s="442"/>
      <c r="E84" s="442"/>
      <c r="F84" s="442"/>
      <c r="G84" s="443" t="s">
        <v>181</v>
      </c>
      <c r="H84" s="416"/>
      <c r="I84" s="416"/>
      <c r="J84" s="416"/>
      <c r="K84" s="416"/>
      <c r="L84" s="417"/>
      <c r="M84" s="386">
        <f>M83/L83*100</f>
        <v>154.8452380952381</v>
      </c>
      <c r="N84" s="386">
        <f>N83/M83*100</f>
        <v>118.55154916583379</v>
      </c>
      <c r="O84" s="394">
        <f t="shared" ref="O84" si="63">O83/N83*100</f>
        <v>131.25810635538261</v>
      </c>
      <c r="P84" s="394">
        <f>P83/O83*100</f>
        <v>106.22529644268775</v>
      </c>
      <c r="Q84" s="394">
        <f t="shared" ref="Q84:Z84" si="64">Q83/P83*100</f>
        <v>115.34883720930233</v>
      </c>
      <c r="R84" s="394">
        <f>R83/Q83*100</f>
        <v>103.2258064516129</v>
      </c>
      <c r="S84" s="394">
        <f>S83/Q83*100</f>
        <v>102.62096774193547</v>
      </c>
      <c r="T84" s="394">
        <f>T83/R83*100</f>
        <v>103.515625</v>
      </c>
      <c r="U84" s="394">
        <f t="shared" si="64"/>
        <v>100.15094339622641</v>
      </c>
      <c r="V84" s="394">
        <f t="shared" si="64"/>
        <v>100.79125847776942</v>
      </c>
      <c r="W84" s="394">
        <f t="shared" si="64"/>
        <v>103.92523364485982</v>
      </c>
      <c r="X84" s="394">
        <f t="shared" si="64"/>
        <v>100.35971223021582</v>
      </c>
      <c r="Y84" s="394">
        <f t="shared" ca="1" si="64"/>
        <v>106.22529644268775</v>
      </c>
      <c r="Z84" s="394">
        <f t="shared" ca="1" si="64"/>
        <v>106.22529644268775</v>
      </c>
      <c r="AA84" s="171"/>
    </row>
    <row r="85" spans="1:27" ht="27" x14ac:dyDescent="0.2">
      <c r="A85" s="192" t="s">
        <v>120</v>
      </c>
      <c r="B85" s="173" t="s">
        <v>384</v>
      </c>
      <c r="C85" s="418">
        <v>1</v>
      </c>
      <c r="D85" s="442"/>
      <c r="E85" s="442"/>
      <c r="F85" s="442"/>
      <c r="G85" s="443" t="s">
        <v>182</v>
      </c>
      <c r="H85" s="416"/>
      <c r="I85" s="416"/>
      <c r="J85" s="416"/>
      <c r="K85" s="416"/>
      <c r="L85" s="422">
        <v>16</v>
      </c>
      <c r="M85" s="343">
        <v>20.231000000000002</v>
      </c>
      <c r="N85" s="343">
        <v>21.1</v>
      </c>
      <c r="O85" s="390">
        <v>41.3</v>
      </c>
      <c r="P85" s="390">
        <v>49.99</v>
      </c>
      <c r="Q85" s="390">
        <v>51.41</v>
      </c>
      <c r="R85" s="390">
        <v>52.75</v>
      </c>
      <c r="S85" s="390">
        <v>53.45</v>
      </c>
      <c r="T85" s="390">
        <v>54.54</v>
      </c>
      <c r="U85" s="390">
        <v>56.45</v>
      </c>
      <c r="V85" s="390">
        <v>57</v>
      </c>
      <c r="W85" s="390">
        <v>59.45</v>
      </c>
      <c r="X85" s="390">
        <v>60</v>
      </c>
      <c r="Y85" s="390">
        <v>61.23</v>
      </c>
      <c r="Z85" s="390">
        <v>61.5</v>
      </c>
      <c r="AA85" s="171"/>
    </row>
    <row r="86" spans="1:27" ht="45" x14ac:dyDescent="0.2">
      <c r="A86" s="192"/>
      <c r="B86" s="173" t="s">
        <v>385</v>
      </c>
      <c r="C86" s="418">
        <v>1</v>
      </c>
      <c r="D86" s="442"/>
      <c r="E86" s="442"/>
      <c r="F86" s="442"/>
      <c r="G86" s="443" t="s">
        <v>181</v>
      </c>
      <c r="H86" s="416"/>
      <c r="I86" s="416"/>
      <c r="J86" s="416"/>
      <c r="K86" s="416"/>
      <c r="L86" s="417"/>
      <c r="M86" s="386">
        <f>M85/L85*100</f>
        <v>126.44375000000001</v>
      </c>
      <c r="N86" s="386">
        <f>N85/M85*100</f>
        <v>104.29538826553309</v>
      </c>
      <c r="O86" s="394">
        <f t="shared" ref="O86" si="65">O85/N85*100</f>
        <v>195.73459715639808</v>
      </c>
      <c r="P86" s="394">
        <f>P85/O85*100</f>
        <v>121.04116222760292</v>
      </c>
      <c r="Q86" s="394">
        <f t="shared" ref="Q86:Z86" si="66">Q85/P85*100</f>
        <v>102.84056811362272</v>
      </c>
      <c r="R86" s="394">
        <f>R85/Q85*100</f>
        <v>102.60649679050769</v>
      </c>
      <c r="S86" s="394">
        <f>S85/Q85*100</f>
        <v>103.96809959151918</v>
      </c>
      <c r="T86" s="394">
        <f>T85/R85*100</f>
        <v>103.39336492890996</v>
      </c>
      <c r="U86" s="394">
        <f t="shared" si="66"/>
        <v>103.50201686835352</v>
      </c>
      <c r="V86" s="394">
        <f t="shared" si="66"/>
        <v>100.97431355181577</v>
      </c>
      <c r="W86" s="394">
        <f t="shared" si="66"/>
        <v>104.2982456140351</v>
      </c>
      <c r="X86" s="394">
        <f t="shared" si="66"/>
        <v>100.92514718250631</v>
      </c>
      <c r="Y86" s="394">
        <f t="shared" si="66"/>
        <v>102.05</v>
      </c>
      <c r="Z86" s="394">
        <f t="shared" si="66"/>
        <v>100.44096031357179</v>
      </c>
      <c r="AA86" s="171"/>
    </row>
    <row r="87" spans="1:27" ht="27" x14ac:dyDescent="0.2">
      <c r="A87" s="192" t="s">
        <v>121</v>
      </c>
      <c r="B87" s="173" t="s">
        <v>384</v>
      </c>
      <c r="C87" s="418">
        <v>1</v>
      </c>
      <c r="D87" s="442"/>
      <c r="E87" s="442"/>
      <c r="F87" s="442"/>
      <c r="G87" s="443" t="s">
        <v>182</v>
      </c>
      <c r="H87" s="416"/>
      <c r="I87" s="416"/>
      <c r="J87" s="416"/>
      <c r="K87" s="416"/>
      <c r="L87" s="417"/>
      <c r="M87" s="343"/>
      <c r="N87" s="387"/>
      <c r="O87" s="388"/>
      <c r="P87" s="388"/>
      <c r="Q87" s="388"/>
      <c r="R87" s="388"/>
      <c r="S87" s="388"/>
      <c r="T87" s="388"/>
      <c r="U87" s="390"/>
      <c r="V87" s="390"/>
      <c r="W87" s="388"/>
      <c r="X87" s="388"/>
      <c r="Y87" s="388"/>
      <c r="Z87" s="388"/>
      <c r="AA87" s="171"/>
    </row>
    <row r="88" spans="1:27" ht="45" x14ac:dyDescent="0.2">
      <c r="A88" s="192"/>
      <c r="B88" s="173" t="s">
        <v>385</v>
      </c>
      <c r="C88" s="418">
        <v>1</v>
      </c>
      <c r="D88" s="442"/>
      <c r="E88" s="442"/>
      <c r="F88" s="442"/>
      <c r="G88" s="443" t="s">
        <v>181</v>
      </c>
      <c r="H88" s="416"/>
      <c r="I88" s="416"/>
      <c r="J88" s="416"/>
      <c r="K88" s="416"/>
      <c r="L88" s="417"/>
      <c r="M88" s="343"/>
      <c r="N88" s="387"/>
      <c r="O88" s="388"/>
      <c r="P88" s="388"/>
      <c r="Q88" s="388"/>
      <c r="R88" s="388"/>
      <c r="S88" s="388"/>
      <c r="T88" s="388"/>
      <c r="U88" s="394"/>
      <c r="V88" s="394"/>
      <c r="W88" s="388"/>
      <c r="X88" s="388"/>
      <c r="Y88" s="388"/>
      <c r="Z88" s="388"/>
      <c r="AA88" s="171"/>
    </row>
    <row r="89" spans="1:27" ht="27" x14ac:dyDescent="0.2">
      <c r="A89" s="192" t="s">
        <v>122</v>
      </c>
      <c r="B89" s="173" t="s">
        <v>384</v>
      </c>
      <c r="C89" s="418">
        <v>1</v>
      </c>
      <c r="D89" s="442"/>
      <c r="E89" s="442"/>
      <c r="F89" s="442"/>
      <c r="G89" s="443" t="s">
        <v>182</v>
      </c>
      <c r="H89" s="416"/>
      <c r="I89" s="416"/>
      <c r="J89" s="416"/>
      <c r="K89" s="416"/>
      <c r="L89" s="422">
        <v>58.9</v>
      </c>
      <c r="M89" s="343">
        <v>75.7</v>
      </c>
      <c r="N89" s="343">
        <v>86</v>
      </c>
      <c r="O89" s="390">
        <v>165.44800000000001</v>
      </c>
      <c r="P89" s="390">
        <v>115.95099999999999</v>
      </c>
      <c r="Q89" s="390">
        <v>111.63500000000001</v>
      </c>
      <c r="R89" s="390">
        <v>99.575999999999993</v>
      </c>
      <c r="S89" s="390">
        <v>110.45</v>
      </c>
      <c r="T89" s="390">
        <v>115.54</v>
      </c>
      <c r="U89" s="390">
        <v>135.35</v>
      </c>
      <c r="V89" s="390">
        <v>137.80000000000001</v>
      </c>
      <c r="W89" s="390">
        <f t="shared" ref="W89" ca="1" si="67">U89/U77*W77</f>
        <v>141.44074999999998</v>
      </c>
      <c r="X89" s="390">
        <v>129.9</v>
      </c>
      <c r="Y89" s="390">
        <v>135.6</v>
      </c>
      <c r="Z89" s="390">
        <v>137.69999999999999</v>
      </c>
      <c r="AA89" s="171"/>
    </row>
    <row r="90" spans="1:27" ht="45" x14ac:dyDescent="0.2">
      <c r="A90" s="192"/>
      <c r="B90" s="173" t="s">
        <v>385</v>
      </c>
      <c r="C90" s="418">
        <v>1</v>
      </c>
      <c r="D90" s="442"/>
      <c r="E90" s="442"/>
      <c r="F90" s="442"/>
      <c r="G90" s="443" t="s">
        <v>181</v>
      </c>
      <c r="H90" s="416"/>
      <c r="I90" s="416"/>
      <c r="J90" s="416"/>
      <c r="K90" s="416"/>
      <c r="L90" s="417"/>
      <c r="M90" s="386">
        <f t="shared" ref="M90:P90" si="68">M89/L89*100</f>
        <v>128.52292020373514</v>
      </c>
      <c r="N90" s="386">
        <f t="shared" si="68"/>
        <v>113.60634081902245</v>
      </c>
      <c r="O90" s="394">
        <f t="shared" si="68"/>
        <v>192.38139534883723</v>
      </c>
      <c r="P90" s="394">
        <f t="shared" si="68"/>
        <v>70.083047241429313</v>
      </c>
      <c r="Q90" s="394">
        <f t="shared" ref="Q90" si="69">Q89/P89*100</f>
        <v>96.27773801002148</v>
      </c>
      <c r="R90" s="394">
        <f>R89/Q89*100</f>
        <v>89.197832221077604</v>
      </c>
      <c r="S90" s="394">
        <f t="shared" ref="S90:T90" si="70">S89/Q89*100</f>
        <v>98.938504949164681</v>
      </c>
      <c r="T90" s="394">
        <f t="shared" si="70"/>
        <v>116.03197557644414</v>
      </c>
      <c r="U90" s="394">
        <f t="shared" ref="U90" si="71">U89/T89*100</f>
        <v>117.14557728925045</v>
      </c>
      <c r="V90" s="394">
        <f t="shared" ref="V90" si="72">V89/U89*100</f>
        <v>101.8101219061692</v>
      </c>
      <c r="W90" s="394">
        <f t="shared" ref="W90" ca="1" si="73">W89/V89*100</f>
        <v>70.083047241429313</v>
      </c>
      <c r="X90" s="394">
        <f t="shared" ref="X90" ca="1" si="74">X89/W89*100</f>
        <v>70.083047241429313</v>
      </c>
      <c r="Y90" s="394">
        <f t="shared" ref="Y90" si="75">Y89/X89*100</f>
        <v>104.3879907621247</v>
      </c>
      <c r="Z90" s="394">
        <f t="shared" ref="Z90" si="76">Z89/Y89*100</f>
        <v>101.54867256637168</v>
      </c>
      <c r="AA90" s="171"/>
    </row>
    <row r="91" spans="1:27" ht="27" x14ac:dyDescent="0.2">
      <c r="A91" s="192" t="s">
        <v>123</v>
      </c>
      <c r="B91" s="173" t="s">
        <v>384</v>
      </c>
      <c r="C91" s="418">
        <v>1</v>
      </c>
      <c r="D91" s="442"/>
      <c r="E91" s="442"/>
      <c r="F91" s="442"/>
      <c r="G91" s="443" t="s">
        <v>182</v>
      </c>
      <c r="H91" s="416"/>
      <c r="I91" s="416"/>
      <c r="J91" s="416"/>
      <c r="K91" s="416"/>
      <c r="L91" s="417">
        <v>5.3999999999999999E-2</v>
      </c>
      <c r="M91" s="343">
        <v>0.19900000000000001</v>
      </c>
      <c r="N91" s="343">
        <v>0.21</v>
      </c>
      <c r="O91" s="390">
        <v>0.35</v>
      </c>
      <c r="P91" s="390">
        <v>0.52</v>
      </c>
      <c r="Q91" s="390">
        <v>0.61</v>
      </c>
      <c r="R91" s="390">
        <v>0.79</v>
      </c>
      <c r="S91" s="390">
        <v>0.8</v>
      </c>
      <c r="T91" s="390">
        <v>0.65</v>
      </c>
      <c r="U91" s="390">
        <v>0.6</v>
      </c>
      <c r="V91" s="390">
        <v>0.65</v>
      </c>
      <c r="W91" s="390">
        <f t="shared" ref="W91:Z91" ca="1" si="77">U91/U77*W77</f>
        <v>0.627</v>
      </c>
      <c r="X91" s="390">
        <v>0.95</v>
      </c>
      <c r="Y91" s="390">
        <v>1</v>
      </c>
      <c r="Z91" s="390">
        <f t="shared" ca="1" si="77"/>
        <v>1.0354391999999999</v>
      </c>
      <c r="AA91" s="171"/>
    </row>
    <row r="92" spans="1:27" ht="45" x14ac:dyDescent="0.2">
      <c r="A92" s="192"/>
      <c r="B92" s="173" t="s">
        <v>385</v>
      </c>
      <c r="C92" s="418">
        <v>1</v>
      </c>
      <c r="D92" s="442"/>
      <c r="E92" s="442"/>
      <c r="F92" s="442"/>
      <c r="G92" s="443" t="s">
        <v>181</v>
      </c>
      <c r="H92" s="416"/>
      <c r="I92" s="416"/>
      <c r="J92" s="416"/>
      <c r="K92" s="416"/>
      <c r="L92" s="417"/>
      <c r="M92" s="386">
        <f>M91/L91*100</f>
        <v>368.51851851851853</v>
      </c>
      <c r="N92" s="386">
        <f>N91/M91*100</f>
        <v>105.52763819095476</v>
      </c>
      <c r="O92" s="394">
        <f t="shared" ref="O92" si="78">O91/N91*100</f>
        <v>166.66666666666666</v>
      </c>
      <c r="P92" s="394">
        <f>P91/O91*100</f>
        <v>148.57142857142858</v>
      </c>
      <c r="Q92" s="394">
        <f t="shared" ref="Q92:Z92" si="79">Q91/P91*100</f>
        <v>117.30769230769229</v>
      </c>
      <c r="R92" s="394">
        <f>R91/Q91*100</f>
        <v>129.50819672131149</v>
      </c>
      <c r="S92" s="394">
        <f>S91/Q91*100</f>
        <v>131.14754098360658</v>
      </c>
      <c r="T92" s="394">
        <f>T91/R91*100</f>
        <v>82.278481012658219</v>
      </c>
      <c r="U92" s="394">
        <f t="shared" si="79"/>
        <v>92.307692307692307</v>
      </c>
      <c r="V92" s="394">
        <f t="shared" si="79"/>
        <v>108.33333333333334</v>
      </c>
      <c r="W92" s="394">
        <f t="shared" ca="1" si="79"/>
        <v>148.57142857142858</v>
      </c>
      <c r="X92" s="394">
        <f t="shared" ca="1" si="79"/>
        <v>148.57142857142858</v>
      </c>
      <c r="Y92" s="394">
        <f t="shared" si="79"/>
        <v>105.26315789473684</v>
      </c>
      <c r="Z92" s="394">
        <f t="shared" ca="1" si="79"/>
        <v>148.57142857142858</v>
      </c>
      <c r="AA92" s="171"/>
    </row>
    <row r="93" spans="1:27" ht="27" x14ac:dyDescent="0.2">
      <c r="A93" s="223" t="s">
        <v>130</v>
      </c>
      <c r="B93" s="173" t="s">
        <v>384</v>
      </c>
      <c r="C93" s="418">
        <v>1</v>
      </c>
      <c r="D93" s="442"/>
      <c r="E93" s="442"/>
      <c r="F93" s="442"/>
      <c r="G93" s="443" t="s">
        <v>182</v>
      </c>
      <c r="H93" s="416"/>
      <c r="I93" s="416"/>
      <c r="J93" s="416"/>
      <c r="K93" s="416"/>
      <c r="L93" s="417"/>
      <c r="M93" s="343"/>
      <c r="N93" s="387"/>
      <c r="O93" s="388"/>
      <c r="P93" s="388"/>
      <c r="Q93" s="388"/>
      <c r="R93" s="388"/>
      <c r="S93" s="388"/>
      <c r="T93" s="388"/>
      <c r="U93" s="390"/>
      <c r="V93" s="390"/>
      <c r="W93" s="388"/>
      <c r="X93" s="388"/>
      <c r="Y93" s="388"/>
      <c r="Z93" s="388"/>
      <c r="AA93" s="171"/>
    </row>
    <row r="94" spans="1:27" ht="45" x14ac:dyDescent="0.2">
      <c r="A94" s="192"/>
      <c r="B94" s="173" t="s">
        <v>385</v>
      </c>
      <c r="C94" s="418">
        <v>1</v>
      </c>
      <c r="D94" s="442"/>
      <c r="E94" s="442"/>
      <c r="F94" s="442"/>
      <c r="G94" s="443" t="s">
        <v>181</v>
      </c>
      <c r="H94" s="416"/>
      <c r="I94" s="416"/>
      <c r="J94" s="416"/>
      <c r="K94" s="416"/>
      <c r="L94" s="417"/>
      <c r="M94" s="343"/>
      <c r="N94" s="387"/>
      <c r="O94" s="388"/>
      <c r="P94" s="388"/>
      <c r="Q94" s="388"/>
      <c r="R94" s="388"/>
      <c r="S94" s="388"/>
      <c r="T94" s="388"/>
      <c r="U94" s="394"/>
      <c r="V94" s="394"/>
      <c r="W94" s="388"/>
      <c r="X94" s="388"/>
      <c r="Y94" s="388"/>
      <c r="Z94" s="388"/>
      <c r="AA94" s="171"/>
    </row>
    <row r="95" spans="1:27" ht="27" x14ac:dyDescent="0.2">
      <c r="A95" s="192" t="s">
        <v>131</v>
      </c>
      <c r="B95" s="173" t="s">
        <v>384</v>
      </c>
      <c r="C95" s="418">
        <v>1</v>
      </c>
      <c r="D95" s="442"/>
      <c r="E95" s="442"/>
      <c r="F95" s="442"/>
      <c r="G95" s="443" t="s">
        <v>182</v>
      </c>
      <c r="H95" s="416"/>
      <c r="I95" s="416"/>
      <c r="J95" s="416"/>
      <c r="K95" s="416"/>
      <c r="L95" s="417"/>
      <c r="M95" s="343"/>
      <c r="N95" s="387"/>
      <c r="O95" s="388">
        <v>0.2</v>
      </c>
      <c r="P95" s="388">
        <v>0.26</v>
      </c>
      <c r="Q95" s="388">
        <v>0.39</v>
      </c>
      <c r="R95" s="388">
        <v>0.52</v>
      </c>
      <c r="S95" s="388"/>
      <c r="T95" s="388"/>
      <c r="U95" s="390"/>
      <c r="V95" s="390"/>
      <c r="W95" s="388"/>
      <c r="X95" s="388"/>
      <c r="Y95" s="388"/>
      <c r="Z95" s="388"/>
      <c r="AA95" s="171"/>
    </row>
    <row r="96" spans="1:27" ht="45" x14ac:dyDescent="0.2">
      <c r="A96" s="192"/>
      <c r="B96" s="173" t="s">
        <v>385</v>
      </c>
      <c r="C96" s="418">
        <v>1</v>
      </c>
      <c r="D96" s="442"/>
      <c r="E96" s="442"/>
      <c r="F96" s="442"/>
      <c r="G96" s="443" t="s">
        <v>181</v>
      </c>
      <c r="H96" s="416"/>
      <c r="I96" s="416"/>
      <c r="J96" s="416"/>
      <c r="K96" s="416"/>
      <c r="L96" s="417"/>
      <c r="M96" s="343"/>
      <c r="N96" s="387"/>
      <c r="O96" s="388"/>
      <c r="P96" s="388"/>
      <c r="Q96" s="388"/>
      <c r="R96" s="388"/>
      <c r="S96" s="388"/>
      <c r="T96" s="388"/>
      <c r="U96" s="394"/>
      <c r="V96" s="394"/>
      <c r="W96" s="388"/>
      <c r="X96" s="388"/>
      <c r="Y96" s="388"/>
      <c r="Z96" s="388"/>
      <c r="AA96" s="171"/>
    </row>
    <row r="97" spans="1:27" ht="27" x14ac:dyDescent="0.2">
      <c r="A97" s="223" t="s">
        <v>125</v>
      </c>
      <c r="B97" s="173" t="s">
        <v>384</v>
      </c>
      <c r="C97" s="418">
        <v>1</v>
      </c>
      <c r="D97" s="442"/>
      <c r="E97" s="442"/>
      <c r="F97" s="442"/>
      <c r="G97" s="443" t="s">
        <v>182</v>
      </c>
      <c r="H97" s="416"/>
      <c r="I97" s="416"/>
      <c r="J97" s="416"/>
      <c r="K97" s="416"/>
      <c r="L97" s="417">
        <v>0.24</v>
      </c>
      <c r="M97" s="343">
        <v>0.54600000000000004</v>
      </c>
      <c r="N97" s="343">
        <v>0.64500000000000002</v>
      </c>
      <c r="O97" s="390">
        <v>1.62</v>
      </c>
      <c r="P97" s="390">
        <v>1.78</v>
      </c>
      <c r="Q97" s="390">
        <v>2.42</v>
      </c>
      <c r="R97" s="390">
        <v>2.69</v>
      </c>
      <c r="S97" s="390">
        <v>2.8</v>
      </c>
      <c r="T97" s="390">
        <v>2.95</v>
      </c>
      <c r="U97" s="390">
        <v>2.5499999999999998</v>
      </c>
      <c r="V97" s="390">
        <v>2.56</v>
      </c>
      <c r="W97" s="390">
        <v>2.6</v>
      </c>
      <c r="X97" s="390">
        <v>2.65</v>
      </c>
      <c r="Y97" s="390">
        <v>2.7</v>
      </c>
      <c r="Z97" s="390">
        <v>2.75</v>
      </c>
      <c r="AA97" s="171"/>
    </row>
    <row r="98" spans="1:27" ht="45" x14ac:dyDescent="0.2">
      <c r="A98" s="223"/>
      <c r="B98" s="173" t="s">
        <v>385</v>
      </c>
      <c r="C98" s="418">
        <v>1</v>
      </c>
      <c r="D98" s="442"/>
      <c r="E98" s="442"/>
      <c r="F98" s="442"/>
      <c r="G98" s="443" t="s">
        <v>181</v>
      </c>
      <c r="H98" s="416"/>
      <c r="I98" s="416"/>
      <c r="J98" s="416"/>
      <c r="K98" s="416"/>
      <c r="L98" s="417"/>
      <c r="M98" s="386">
        <f>M97/L97*100</f>
        <v>227.50000000000003</v>
      </c>
      <c r="N98" s="386">
        <f>N97/M97*100</f>
        <v>118.13186813186813</v>
      </c>
      <c r="O98" s="394">
        <f t="shared" ref="O98" si="80">O97/N97*100</f>
        <v>251.16279069767441</v>
      </c>
      <c r="P98" s="394">
        <f>P97/O97*100</f>
        <v>109.87654320987654</v>
      </c>
      <c r="Q98" s="394">
        <f t="shared" ref="Q98:Y98" si="81">Q97/P97*100</f>
        <v>135.95505617977528</v>
      </c>
      <c r="R98" s="394">
        <f>R97/Q97*100</f>
        <v>111.15702479338843</v>
      </c>
      <c r="S98" s="394">
        <f>S97/Q97*100</f>
        <v>115.70247933884296</v>
      </c>
      <c r="T98" s="394">
        <f>T97/R97*100</f>
        <v>109.66542750929369</v>
      </c>
      <c r="U98" s="394">
        <f t="shared" si="81"/>
        <v>86.440677966101688</v>
      </c>
      <c r="V98" s="394">
        <f t="shared" si="81"/>
        <v>100.3921568627451</v>
      </c>
      <c r="W98" s="394">
        <f t="shared" si="81"/>
        <v>101.5625</v>
      </c>
      <c r="X98" s="394">
        <f t="shared" si="81"/>
        <v>101.92307692307692</v>
      </c>
      <c r="Y98" s="394">
        <f t="shared" si="81"/>
        <v>101.88679245283019</v>
      </c>
      <c r="Z98" s="394">
        <f t="shared" ref="Z98" si="82">Z97/Y97*100</f>
        <v>101.85185185185183</v>
      </c>
      <c r="AA98" s="171"/>
    </row>
    <row r="99" spans="1:27" ht="27" x14ac:dyDescent="0.2">
      <c r="A99" s="223" t="s">
        <v>134</v>
      </c>
      <c r="B99" s="173" t="s">
        <v>384</v>
      </c>
      <c r="C99" s="418">
        <v>1</v>
      </c>
      <c r="D99" s="442"/>
      <c r="E99" s="442"/>
      <c r="F99" s="442"/>
      <c r="G99" s="443" t="s">
        <v>182</v>
      </c>
      <c r="H99" s="416"/>
      <c r="I99" s="416"/>
      <c r="J99" s="416"/>
      <c r="K99" s="416"/>
      <c r="L99" s="417">
        <v>1.45</v>
      </c>
      <c r="M99" s="343">
        <v>1.575</v>
      </c>
      <c r="N99" s="343">
        <v>1.64</v>
      </c>
      <c r="O99" s="390">
        <v>2.35</v>
      </c>
      <c r="P99" s="390">
        <v>2.4</v>
      </c>
      <c r="Q99" s="390">
        <v>2.7</v>
      </c>
      <c r="R99" s="390">
        <v>0</v>
      </c>
      <c r="S99" s="390">
        <v>0</v>
      </c>
      <c r="T99" s="390"/>
      <c r="U99" s="390">
        <v>1.5</v>
      </c>
      <c r="V99" s="390">
        <v>2.29</v>
      </c>
      <c r="W99" s="390">
        <f t="shared" ref="W99:Z99" ca="1" si="83">U99/U77*W77</f>
        <v>1.5674999999999999</v>
      </c>
      <c r="X99" s="390">
        <v>2.4350000000000001</v>
      </c>
      <c r="Y99" s="390">
        <v>2.54</v>
      </c>
      <c r="Z99" s="390">
        <f t="shared" ca="1" si="83"/>
        <v>2.6539941600000003</v>
      </c>
      <c r="AA99" s="171"/>
    </row>
    <row r="100" spans="1:27" ht="45" x14ac:dyDescent="0.2">
      <c r="A100" s="223"/>
      <c r="B100" s="173" t="s">
        <v>385</v>
      </c>
      <c r="C100" s="418">
        <v>1</v>
      </c>
      <c r="D100" s="442"/>
      <c r="E100" s="442"/>
      <c r="F100" s="442"/>
      <c r="G100" s="443" t="s">
        <v>181</v>
      </c>
      <c r="H100" s="416"/>
      <c r="I100" s="416"/>
      <c r="J100" s="416"/>
      <c r="K100" s="416"/>
      <c r="L100" s="417"/>
      <c r="M100" s="386">
        <f>M99/L99*100</f>
        <v>108.62068965517241</v>
      </c>
      <c r="N100" s="386">
        <f>N99/M99*100</f>
        <v>104.12698412698414</v>
      </c>
      <c r="O100" s="394">
        <f t="shared" ref="O100" si="84">O99/N99*100</f>
        <v>143.29268292682929</v>
      </c>
      <c r="P100" s="394">
        <f>P99/O99*100</f>
        <v>102.12765957446808</v>
      </c>
      <c r="Q100" s="394">
        <f t="shared" ref="Q100" si="85">Q99/P99*100</f>
        <v>112.50000000000003</v>
      </c>
      <c r="R100" s="394">
        <f>R99/Q99*100</f>
        <v>0</v>
      </c>
      <c r="S100" s="394">
        <f t="shared" ref="S100" si="86">S99/Q99*100</f>
        <v>0</v>
      </c>
      <c r="T100" s="394"/>
      <c r="U100" s="394" t="e">
        <f t="shared" ref="U100" si="87">U99/T99*100</f>
        <v>#DIV/0!</v>
      </c>
      <c r="V100" s="394">
        <f t="shared" ref="V100" si="88">V99/U99*100</f>
        <v>152.66666666666666</v>
      </c>
      <c r="W100" s="394">
        <f t="shared" ref="W100" ca="1" si="89">W99/V99*100</f>
        <v>0</v>
      </c>
      <c r="X100" s="394">
        <f t="shared" ref="X100" ca="1" si="90">X99/W99*100</f>
        <v>0</v>
      </c>
      <c r="Y100" s="394">
        <f t="shared" ref="Y100" si="91">Y99/X99*100</f>
        <v>104.31211498973305</v>
      </c>
      <c r="Z100" s="394">
        <f t="shared" ref="Z100" ca="1" si="92">Z99/Y99*100</f>
        <v>0</v>
      </c>
      <c r="AA100" s="171"/>
    </row>
    <row r="101" spans="1:27" ht="27" x14ac:dyDescent="0.2">
      <c r="A101" s="223" t="s">
        <v>491</v>
      </c>
      <c r="B101" s="173" t="s">
        <v>384</v>
      </c>
      <c r="C101" s="418">
        <v>1</v>
      </c>
      <c r="D101" s="442"/>
      <c r="E101" s="442"/>
      <c r="F101" s="442"/>
      <c r="G101" s="443" t="s">
        <v>182</v>
      </c>
      <c r="H101" s="416"/>
      <c r="I101" s="416"/>
      <c r="J101" s="416"/>
      <c r="K101" s="416"/>
      <c r="L101" s="417">
        <v>6.5000000000000002E-2</v>
      </c>
      <c r="M101" s="343">
        <v>9.6000000000000002E-2</v>
      </c>
      <c r="N101" s="343">
        <v>0.12</v>
      </c>
      <c r="O101" s="390">
        <v>0.38500000000000001</v>
      </c>
      <c r="P101" s="390">
        <v>0.44</v>
      </c>
      <c r="Q101" s="390">
        <v>0.52</v>
      </c>
      <c r="R101" s="390">
        <v>0.64</v>
      </c>
      <c r="S101" s="390">
        <v>0.65</v>
      </c>
      <c r="T101" s="390">
        <v>0.71</v>
      </c>
      <c r="U101" s="390">
        <v>0.56999999999999995</v>
      </c>
      <c r="V101" s="390">
        <v>0.57999999999999996</v>
      </c>
      <c r="W101" s="390">
        <f t="shared" ref="W101" ca="1" si="93">U101/U77*W77</f>
        <v>0.59565000000000001</v>
      </c>
      <c r="X101" s="390">
        <v>0.6</v>
      </c>
      <c r="Y101" s="390">
        <v>0.61</v>
      </c>
      <c r="Z101" s="390">
        <v>0.62</v>
      </c>
      <c r="AA101" s="171"/>
    </row>
    <row r="102" spans="1:27" ht="45" x14ac:dyDescent="0.2">
      <c r="A102" s="223"/>
      <c r="B102" s="173" t="s">
        <v>385</v>
      </c>
      <c r="C102" s="418">
        <v>1</v>
      </c>
      <c r="D102" s="442"/>
      <c r="E102" s="442"/>
      <c r="F102" s="442"/>
      <c r="G102" s="443" t="s">
        <v>181</v>
      </c>
      <c r="H102" s="416"/>
      <c r="I102" s="416"/>
      <c r="J102" s="416"/>
      <c r="K102" s="416"/>
      <c r="L102" s="417"/>
      <c r="M102" s="386">
        <f>M101/L101*100</f>
        <v>147.69230769230771</v>
      </c>
      <c r="N102" s="386">
        <f>N101/M101*100</f>
        <v>125</v>
      </c>
      <c r="O102" s="394">
        <f t="shared" ref="O102" si="94">O101/N101*100</f>
        <v>320.83333333333337</v>
      </c>
      <c r="P102" s="394">
        <f>P101/O101*100</f>
        <v>114.28571428571428</v>
      </c>
      <c r="Q102" s="394">
        <f t="shared" ref="Q102:Z102" si="95">Q101/P101*100</f>
        <v>118.18181818181819</v>
      </c>
      <c r="R102" s="394">
        <f>R101/Q101*100</f>
        <v>123.07692307692308</v>
      </c>
      <c r="S102" s="394">
        <f>S101/Q101*100</f>
        <v>125</v>
      </c>
      <c r="T102" s="394">
        <f>T101/R101*100</f>
        <v>110.9375</v>
      </c>
      <c r="U102" s="394">
        <f t="shared" si="95"/>
        <v>80.281690140845058</v>
      </c>
      <c r="V102" s="394">
        <f t="shared" si="95"/>
        <v>101.75438596491229</v>
      </c>
      <c r="W102" s="394">
        <f t="shared" ca="1" si="95"/>
        <v>114.28571428571428</v>
      </c>
      <c r="X102" s="394">
        <f t="shared" ca="1" si="95"/>
        <v>114.28571428571428</v>
      </c>
      <c r="Y102" s="394">
        <f t="shared" si="95"/>
        <v>101.66666666666666</v>
      </c>
      <c r="Z102" s="394">
        <f t="shared" si="95"/>
        <v>101.63934426229508</v>
      </c>
      <c r="AA102" s="171"/>
    </row>
    <row r="103" spans="1:27" ht="27" x14ac:dyDescent="0.2">
      <c r="A103" s="192" t="s">
        <v>492</v>
      </c>
      <c r="B103" s="173" t="s">
        <v>384</v>
      </c>
      <c r="C103" s="418">
        <v>1</v>
      </c>
      <c r="D103" s="442"/>
      <c r="E103" s="442"/>
      <c r="F103" s="442"/>
      <c r="G103" s="443" t="s">
        <v>182</v>
      </c>
      <c r="H103" s="416"/>
      <c r="I103" s="416"/>
      <c r="J103" s="416"/>
      <c r="K103" s="416"/>
      <c r="L103" s="417">
        <v>0.45</v>
      </c>
      <c r="M103" s="343">
        <v>0.53300000000000003</v>
      </c>
      <c r="N103" s="343">
        <v>0.64</v>
      </c>
      <c r="O103" s="390">
        <v>1.44</v>
      </c>
      <c r="P103" s="390">
        <v>1.8</v>
      </c>
      <c r="Q103" s="390">
        <v>2.89</v>
      </c>
      <c r="R103" s="390">
        <v>2.99</v>
      </c>
      <c r="S103" s="390">
        <v>2.9950000000000001</v>
      </c>
      <c r="T103" s="390">
        <v>3.056</v>
      </c>
      <c r="U103" s="390">
        <v>2.95</v>
      </c>
      <c r="V103" s="390">
        <v>3</v>
      </c>
      <c r="W103" s="390">
        <v>3.05</v>
      </c>
      <c r="X103" s="390">
        <v>3.1</v>
      </c>
      <c r="Y103" s="390">
        <v>3.25</v>
      </c>
      <c r="Z103" s="390">
        <v>3.3</v>
      </c>
      <c r="AA103" s="171"/>
    </row>
    <row r="104" spans="1:27" ht="45" x14ac:dyDescent="0.2">
      <c r="A104" s="192"/>
      <c r="B104" s="173" t="s">
        <v>385</v>
      </c>
      <c r="C104" s="418">
        <v>1</v>
      </c>
      <c r="D104" s="442"/>
      <c r="E104" s="442"/>
      <c r="F104" s="442"/>
      <c r="G104" s="443" t="s">
        <v>181</v>
      </c>
      <c r="H104" s="416"/>
      <c r="I104" s="416"/>
      <c r="J104" s="416"/>
      <c r="K104" s="416"/>
      <c r="L104" s="417"/>
      <c r="M104" s="386">
        <f t="shared" ref="M104:P104" si="96">M103/L103*100</f>
        <v>118.44444444444444</v>
      </c>
      <c r="N104" s="386">
        <f t="shared" si="96"/>
        <v>120.07504690431519</v>
      </c>
      <c r="O104" s="394">
        <f t="shared" si="96"/>
        <v>225</v>
      </c>
      <c r="P104" s="394">
        <f t="shared" si="96"/>
        <v>125</v>
      </c>
      <c r="Q104" s="394">
        <f t="shared" ref="Q104" si="97">Q103/P103*100</f>
        <v>160.55555555555557</v>
      </c>
      <c r="R104" s="394">
        <f>R103/Q103*100</f>
        <v>103.46020761245676</v>
      </c>
      <c r="S104" s="394">
        <f t="shared" ref="S104:T104" si="98">S103/Q103*100</f>
        <v>103.63321799307958</v>
      </c>
      <c r="T104" s="394">
        <f t="shared" si="98"/>
        <v>102.20735785953177</v>
      </c>
      <c r="U104" s="394">
        <f t="shared" ref="U104" si="99">U103/T103*100</f>
        <v>96.531413612565458</v>
      </c>
      <c r="V104" s="394">
        <f t="shared" ref="V104" si="100">V103/U103*100</f>
        <v>101.69491525423729</v>
      </c>
      <c r="W104" s="394">
        <f t="shared" ref="W104" si="101">W103/V103*100</f>
        <v>101.66666666666666</v>
      </c>
      <c r="X104" s="394">
        <f t="shared" ref="X104" si="102">X103/W103*100</f>
        <v>101.63934426229508</v>
      </c>
      <c r="Y104" s="394">
        <f t="shared" ref="Y104" si="103">Y103/X103*100</f>
        <v>104.83870967741935</v>
      </c>
      <c r="Z104" s="394">
        <f t="shared" ref="Z104" si="104">Z103/Y103*100</f>
        <v>101.53846153846153</v>
      </c>
      <c r="AA104" s="171"/>
    </row>
    <row r="105" spans="1:27" ht="27" x14ac:dyDescent="0.2">
      <c r="A105" s="192" t="s">
        <v>124</v>
      </c>
      <c r="B105" s="173" t="s">
        <v>384</v>
      </c>
      <c r="C105" s="418">
        <v>1</v>
      </c>
      <c r="D105" s="442"/>
      <c r="E105" s="442"/>
      <c r="F105" s="442"/>
      <c r="G105" s="443" t="s">
        <v>182</v>
      </c>
      <c r="H105" s="416"/>
      <c r="I105" s="416"/>
      <c r="J105" s="416"/>
      <c r="K105" s="416"/>
      <c r="L105" s="422">
        <v>0.75</v>
      </c>
      <c r="M105" s="423">
        <v>1.9690000000000001</v>
      </c>
      <c r="N105" s="423">
        <v>2.0099999999999998</v>
      </c>
      <c r="O105" s="393">
        <v>4.58</v>
      </c>
      <c r="P105" s="393">
        <v>6.66</v>
      </c>
      <c r="Q105" s="393">
        <v>6.95</v>
      </c>
      <c r="R105" s="393">
        <v>7.8819999999999997</v>
      </c>
      <c r="S105" s="393">
        <v>8</v>
      </c>
      <c r="T105" s="393">
        <v>8.2100000000000009</v>
      </c>
      <c r="U105" s="393">
        <v>8.3000000000000007</v>
      </c>
      <c r="V105" s="393">
        <v>8.35</v>
      </c>
      <c r="W105" s="393">
        <v>8.5</v>
      </c>
      <c r="X105" s="393">
        <v>8.6</v>
      </c>
      <c r="Y105" s="393">
        <v>8.6999999999999993</v>
      </c>
      <c r="Z105" s="393">
        <v>8.8000000000000007</v>
      </c>
      <c r="AA105" s="171"/>
    </row>
    <row r="106" spans="1:27" ht="45" x14ac:dyDescent="0.2">
      <c r="A106" s="192"/>
      <c r="B106" s="173" t="s">
        <v>385</v>
      </c>
      <c r="C106" s="418">
        <v>1</v>
      </c>
      <c r="D106" s="442"/>
      <c r="E106" s="442"/>
      <c r="F106" s="442"/>
      <c r="G106" s="443" t="s">
        <v>181</v>
      </c>
      <c r="H106" s="416"/>
      <c r="I106" s="416"/>
      <c r="J106" s="416"/>
      <c r="K106" s="416"/>
      <c r="L106" s="417"/>
      <c r="M106" s="386">
        <f>M105/L105*100</f>
        <v>262.5333333333333</v>
      </c>
      <c r="N106" s="386">
        <f>N105/M105*100</f>
        <v>102.08227526663278</v>
      </c>
      <c r="O106" s="394">
        <f t="shared" ref="O106" si="105">O105/N105*100</f>
        <v>227.86069651741295</v>
      </c>
      <c r="P106" s="394">
        <f>P105/O105*100</f>
        <v>145.41484716157206</v>
      </c>
      <c r="Q106" s="394">
        <f t="shared" ref="Q106:Y106" si="106">Q105/P105*100</f>
        <v>104.35435435435436</v>
      </c>
      <c r="R106" s="394">
        <f>R105/Q105*100</f>
        <v>113.41007194244604</v>
      </c>
      <c r="S106" s="394">
        <f>S105/Q105*100</f>
        <v>115.10791366906474</v>
      </c>
      <c r="T106" s="394">
        <f>T105/R105*100</f>
        <v>104.16138036031467</v>
      </c>
      <c r="U106" s="394">
        <f t="shared" si="106"/>
        <v>101.09622411693057</v>
      </c>
      <c r="V106" s="394">
        <f t="shared" si="106"/>
        <v>100.60240963855421</v>
      </c>
      <c r="W106" s="394">
        <f t="shared" si="106"/>
        <v>101.79640718562875</v>
      </c>
      <c r="X106" s="394">
        <f t="shared" si="106"/>
        <v>101.17647058823529</v>
      </c>
      <c r="Y106" s="394">
        <f t="shared" si="106"/>
        <v>101.16279069767442</v>
      </c>
      <c r="Z106" s="394">
        <f t="shared" ref="Z106" si="107">Z105/Y105*100</f>
        <v>101.14942528735634</v>
      </c>
      <c r="AA106" s="171"/>
    </row>
    <row r="107" spans="1:27" ht="27" x14ac:dyDescent="0.2">
      <c r="A107" s="192" t="s">
        <v>493</v>
      </c>
      <c r="B107" s="173" t="s">
        <v>384</v>
      </c>
      <c r="C107" s="418">
        <v>1</v>
      </c>
      <c r="D107" s="442"/>
      <c r="E107" s="442"/>
      <c r="F107" s="442"/>
      <c r="G107" s="443" t="s">
        <v>182</v>
      </c>
      <c r="H107" s="416"/>
      <c r="I107" s="416"/>
      <c r="J107" s="416"/>
      <c r="K107" s="416"/>
      <c r="L107" s="417">
        <v>48.04</v>
      </c>
      <c r="M107" s="343">
        <v>86.543999999999997</v>
      </c>
      <c r="N107" s="343">
        <v>114.215</v>
      </c>
      <c r="O107" s="390">
        <v>176.97200000000001</v>
      </c>
      <c r="P107" s="390">
        <v>247.279</v>
      </c>
      <c r="Q107" s="390">
        <v>270.91500000000002</v>
      </c>
      <c r="R107" s="390">
        <v>291.46199999999999</v>
      </c>
      <c r="S107" s="390">
        <v>292.45</v>
      </c>
      <c r="T107" s="390">
        <v>305.36</v>
      </c>
      <c r="U107" s="390">
        <v>306.5</v>
      </c>
      <c r="V107" s="390">
        <v>310</v>
      </c>
      <c r="W107" s="390">
        <v>312.2</v>
      </c>
      <c r="X107" s="390">
        <v>315.3</v>
      </c>
      <c r="Y107" s="390">
        <v>320.39999999999998</v>
      </c>
      <c r="Z107" s="390">
        <v>321</v>
      </c>
      <c r="AA107" s="171"/>
    </row>
    <row r="108" spans="1:27" ht="28.5" x14ac:dyDescent="0.2">
      <c r="A108" s="220" t="s">
        <v>494</v>
      </c>
      <c r="B108" s="189"/>
      <c r="C108" s="418"/>
      <c r="D108" s="424"/>
      <c r="E108" s="424"/>
      <c r="F108" s="424"/>
      <c r="G108" s="425"/>
      <c r="H108" s="416"/>
      <c r="I108" s="416"/>
      <c r="J108" s="416"/>
      <c r="K108" s="416"/>
      <c r="L108" s="417"/>
      <c r="M108" s="343"/>
      <c r="N108" s="387"/>
      <c r="O108" s="387"/>
      <c r="P108" s="388"/>
      <c r="Q108" s="388"/>
      <c r="R108" s="388"/>
      <c r="S108" s="388"/>
      <c r="T108" s="388"/>
      <c r="U108" s="394"/>
      <c r="V108" s="394"/>
      <c r="W108" s="388"/>
      <c r="X108" s="388"/>
      <c r="Y108" s="388"/>
      <c r="Z108" s="388"/>
      <c r="AA108" s="171"/>
    </row>
    <row r="109" spans="1:27" ht="12.75" x14ac:dyDescent="0.2">
      <c r="A109" s="194" t="s">
        <v>55</v>
      </c>
      <c r="B109" s="173" t="s">
        <v>495</v>
      </c>
      <c r="C109" s="418">
        <v>1</v>
      </c>
      <c r="D109" s="424"/>
      <c r="E109" s="424"/>
      <c r="F109" s="424"/>
      <c r="G109" s="425" t="s">
        <v>182</v>
      </c>
      <c r="H109" s="416"/>
      <c r="I109" s="416"/>
      <c r="J109" s="416"/>
      <c r="K109" s="416"/>
      <c r="L109" s="417"/>
      <c r="M109" s="343"/>
      <c r="N109" s="387"/>
      <c r="O109" s="387"/>
      <c r="P109" s="387"/>
      <c r="Q109" s="388"/>
      <c r="R109" s="388"/>
      <c r="S109" s="388"/>
      <c r="T109" s="387"/>
      <c r="U109" s="387"/>
      <c r="V109" s="387"/>
      <c r="W109" s="387"/>
      <c r="X109" s="387"/>
      <c r="Y109" s="387"/>
      <c r="Z109" s="387"/>
      <c r="AA109" s="171"/>
    </row>
    <row r="110" spans="1:27" ht="12.75" x14ac:dyDescent="0.2">
      <c r="A110" s="194" t="s">
        <v>56</v>
      </c>
      <c r="B110" s="173" t="s">
        <v>495</v>
      </c>
      <c r="C110" s="418">
        <v>1</v>
      </c>
      <c r="D110" s="424"/>
      <c r="E110" s="424"/>
      <c r="F110" s="424"/>
      <c r="G110" s="425" t="s">
        <v>182</v>
      </c>
      <c r="H110" s="416"/>
      <c r="I110" s="416"/>
      <c r="J110" s="416"/>
      <c r="K110" s="416"/>
      <c r="L110" s="417"/>
      <c r="M110" s="343"/>
      <c r="N110" s="387"/>
      <c r="O110" s="387"/>
      <c r="P110" s="387"/>
      <c r="Q110" s="388"/>
      <c r="R110" s="388"/>
      <c r="S110" s="388"/>
      <c r="T110" s="387"/>
      <c r="U110" s="387"/>
      <c r="V110" s="387"/>
      <c r="W110" s="387"/>
      <c r="X110" s="387"/>
      <c r="Y110" s="387"/>
      <c r="Z110" s="387"/>
      <c r="AA110" s="171"/>
    </row>
    <row r="111" spans="1:27" ht="28.5" x14ac:dyDescent="0.2">
      <c r="A111" s="263" t="s">
        <v>838</v>
      </c>
      <c r="B111" s="264"/>
      <c r="C111" s="444"/>
      <c r="D111" s="445"/>
      <c r="E111" s="445"/>
      <c r="F111" s="445"/>
      <c r="G111" s="446"/>
      <c r="H111" s="422"/>
      <c r="I111" s="422"/>
      <c r="J111" s="422"/>
      <c r="K111" s="422"/>
      <c r="L111" s="447"/>
      <c r="M111" s="343"/>
      <c r="N111" s="387"/>
      <c r="O111" s="387"/>
      <c r="P111" s="387"/>
      <c r="Q111" s="388"/>
      <c r="R111" s="388"/>
      <c r="S111" s="388"/>
      <c r="T111" s="387"/>
      <c r="U111" s="387"/>
      <c r="V111" s="387"/>
      <c r="W111" s="387"/>
      <c r="X111" s="387"/>
      <c r="Y111" s="387"/>
      <c r="Z111" s="387"/>
      <c r="AA111" s="171"/>
    </row>
    <row r="112" spans="1:27" ht="21" x14ac:dyDescent="0.2">
      <c r="A112" s="265" t="s">
        <v>894</v>
      </c>
      <c r="B112" s="266" t="s">
        <v>939</v>
      </c>
      <c r="C112" s="444"/>
      <c r="D112" s="445"/>
      <c r="E112" s="445"/>
      <c r="F112" s="445"/>
      <c r="G112" s="446"/>
      <c r="H112" s="422"/>
      <c r="I112" s="422"/>
      <c r="J112" s="422"/>
      <c r="K112" s="422"/>
      <c r="L112" s="447"/>
      <c r="M112" s="343"/>
      <c r="N112" s="387"/>
      <c r="O112" s="387"/>
      <c r="P112" s="387"/>
      <c r="Q112" s="388"/>
      <c r="R112" s="388"/>
      <c r="S112" s="388"/>
      <c r="T112" s="387"/>
      <c r="U112" s="387"/>
      <c r="V112" s="387"/>
      <c r="W112" s="387"/>
      <c r="X112" s="387"/>
      <c r="Y112" s="387"/>
      <c r="Z112" s="387"/>
      <c r="AA112" s="171"/>
    </row>
    <row r="113" spans="1:27" ht="21" x14ac:dyDescent="0.2">
      <c r="A113" s="267" t="s">
        <v>900</v>
      </c>
      <c r="B113" s="266"/>
      <c r="C113" s="444"/>
      <c r="D113" s="445"/>
      <c r="E113" s="445"/>
      <c r="F113" s="445"/>
      <c r="G113" s="446"/>
      <c r="H113" s="422"/>
      <c r="I113" s="422"/>
      <c r="J113" s="422"/>
      <c r="K113" s="422"/>
      <c r="L113" s="447"/>
      <c r="M113" s="343"/>
      <c r="N113" s="387"/>
      <c r="O113" s="387"/>
      <c r="P113" s="387"/>
      <c r="Q113" s="388"/>
      <c r="R113" s="388"/>
      <c r="S113" s="388"/>
      <c r="T113" s="387"/>
      <c r="U113" s="387"/>
      <c r="V113" s="387"/>
      <c r="W113" s="387"/>
      <c r="X113" s="387"/>
      <c r="Y113" s="387"/>
      <c r="Z113" s="387"/>
      <c r="AA113" s="171"/>
    </row>
    <row r="114" spans="1:27" ht="12.75" x14ac:dyDescent="0.2">
      <c r="A114" s="268" t="s">
        <v>901</v>
      </c>
      <c r="B114" s="266" t="s">
        <v>939</v>
      </c>
      <c r="C114" s="444"/>
      <c r="D114" s="445"/>
      <c r="E114" s="445"/>
      <c r="F114" s="445"/>
      <c r="G114" s="446"/>
      <c r="H114" s="422"/>
      <c r="I114" s="422"/>
      <c r="J114" s="422"/>
      <c r="K114" s="422"/>
      <c r="L114" s="447"/>
      <c r="M114" s="343"/>
      <c r="N114" s="387"/>
      <c r="O114" s="387"/>
      <c r="P114" s="387"/>
      <c r="Q114" s="388"/>
      <c r="R114" s="388"/>
      <c r="S114" s="388"/>
      <c r="T114" s="387"/>
      <c r="U114" s="387"/>
      <c r="V114" s="387"/>
      <c r="W114" s="387"/>
      <c r="X114" s="387"/>
      <c r="Y114" s="387"/>
      <c r="Z114" s="387"/>
      <c r="AA114" s="171"/>
    </row>
    <row r="115" spans="1:27" ht="12.75" x14ac:dyDescent="0.2">
      <c r="A115" s="268" t="s">
        <v>895</v>
      </c>
      <c r="B115" s="266" t="s">
        <v>939</v>
      </c>
      <c r="C115" s="444"/>
      <c r="D115" s="445"/>
      <c r="E115" s="445"/>
      <c r="F115" s="445"/>
      <c r="G115" s="446"/>
      <c r="H115" s="422"/>
      <c r="I115" s="422"/>
      <c r="J115" s="422"/>
      <c r="K115" s="422"/>
      <c r="L115" s="447"/>
      <c r="M115" s="343"/>
      <c r="N115" s="387"/>
      <c r="O115" s="387"/>
      <c r="P115" s="387"/>
      <c r="Q115" s="388"/>
      <c r="R115" s="388"/>
      <c r="S115" s="388"/>
      <c r="T115" s="387"/>
      <c r="U115" s="387"/>
      <c r="V115" s="387"/>
      <c r="W115" s="387"/>
      <c r="X115" s="387"/>
      <c r="Y115" s="387"/>
      <c r="Z115" s="387"/>
      <c r="AA115" s="171"/>
    </row>
    <row r="116" spans="1:27" ht="21" x14ac:dyDescent="0.2">
      <c r="A116" s="268" t="s">
        <v>902</v>
      </c>
      <c r="B116" s="266" t="s">
        <v>939</v>
      </c>
      <c r="C116" s="444"/>
      <c r="D116" s="445"/>
      <c r="E116" s="445"/>
      <c r="F116" s="445"/>
      <c r="G116" s="446"/>
      <c r="H116" s="422"/>
      <c r="I116" s="422"/>
      <c r="J116" s="422"/>
      <c r="K116" s="422"/>
      <c r="L116" s="447"/>
      <c r="M116" s="343"/>
      <c r="N116" s="387"/>
      <c r="O116" s="387"/>
      <c r="P116" s="387"/>
      <c r="Q116" s="388"/>
      <c r="R116" s="388"/>
      <c r="S116" s="388"/>
      <c r="T116" s="387"/>
      <c r="U116" s="387"/>
      <c r="V116" s="387"/>
      <c r="W116" s="387"/>
      <c r="X116" s="387"/>
      <c r="Y116" s="387"/>
      <c r="Z116" s="387"/>
      <c r="AA116" s="171"/>
    </row>
    <row r="117" spans="1:27" ht="12.75" x14ac:dyDescent="0.2">
      <c r="A117" s="268" t="s">
        <v>935</v>
      </c>
      <c r="B117" s="266" t="s">
        <v>939</v>
      </c>
      <c r="C117" s="444"/>
      <c r="D117" s="445"/>
      <c r="E117" s="445"/>
      <c r="F117" s="445"/>
      <c r="G117" s="446"/>
      <c r="H117" s="422"/>
      <c r="I117" s="422"/>
      <c r="J117" s="422"/>
      <c r="K117" s="422"/>
      <c r="L117" s="447"/>
      <c r="M117" s="343"/>
      <c r="N117" s="387"/>
      <c r="O117" s="387"/>
      <c r="P117" s="387"/>
      <c r="Q117" s="388"/>
      <c r="R117" s="388"/>
      <c r="S117" s="388"/>
      <c r="T117" s="387"/>
      <c r="U117" s="387"/>
      <c r="V117" s="387"/>
      <c r="W117" s="387"/>
      <c r="X117" s="387"/>
      <c r="Y117" s="387"/>
      <c r="Z117" s="387"/>
      <c r="AA117" s="171"/>
    </row>
    <row r="118" spans="1:27" ht="42" x14ac:dyDescent="0.2">
      <c r="A118" s="268" t="s">
        <v>896</v>
      </c>
      <c r="B118" s="266" t="s">
        <v>939</v>
      </c>
      <c r="C118" s="444"/>
      <c r="D118" s="445"/>
      <c r="E118" s="445"/>
      <c r="F118" s="445"/>
      <c r="G118" s="446"/>
      <c r="H118" s="422"/>
      <c r="I118" s="422"/>
      <c r="J118" s="422"/>
      <c r="K118" s="422"/>
      <c r="L118" s="447"/>
      <c r="M118" s="343"/>
      <c r="N118" s="387"/>
      <c r="O118" s="387"/>
      <c r="P118" s="387"/>
      <c r="Q118" s="388"/>
      <c r="R118" s="388"/>
      <c r="S118" s="388"/>
      <c r="T118" s="387"/>
      <c r="U118" s="387"/>
      <c r="V118" s="387"/>
      <c r="W118" s="387"/>
      <c r="X118" s="387"/>
      <c r="Y118" s="387"/>
      <c r="Z118" s="387"/>
      <c r="AA118" s="171"/>
    </row>
    <row r="119" spans="1:27" ht="12.75" x14ac:dyDescent="0.2">
      <c r="A119" s="268" t="s">
        <v>897</v>
      </c>
      <c r="B119" s="266" t="s">
        <v>939</v>
      </c>
      <c r="C119" s="444"/>
      <c r="D119" s="445"/>
      <c r="E119" s="445"/>
      <c r="F119" s="445"/>
      <c r="G119" s="446"/>
      <c r="H119" s="422"/>
      <c r="I119" s="422"/>
      <c r="J119" s="422"/>
      <c r="K119" s="422"/>
      <c r="L119" s="447"/>
      <c r="M119" s="343"/>
      <c r="N119" s="387"/>
      <c r="O119" s="387"/>
      <c r="P119" s="387"/>
      <c r="Q119" s="388"/>
      <c r="R119" s="388"/>
      <c r="S119" s="388"/>
      <c r="T119" s="387"/>
      <c r="U119" s="387"/>
      <c r="V119" s="387"/>
      <c r="W119" s="387"/>
      <c r="X119" s="387"/>
      <c r="Y119" s="387"/>
      <c r="Z119" s="387"/>
      <c r="AA119" s="171"/>
    </row>
    <row r="120" spans="1:27" ht="31.5" x14ac:dyDescent="0.2">
      <c r="A120" s="268" t="s">
        <v>898</v>
      </c>
      <c r="B120" s="266" t="s">
        <v>939</v>
      </c>
      <c r="C120" s="444"/>
      <c r="D120" s="445"/>
      <c r="E120" s="445"/>
      <c r="F120" s="445"/>
      <c r="G120" s="446"/>
      <c r="H120" s="422"/>
      <c r="I120" s="422"/>
      <c r="J120" s="422"/>
      <c r="K120" s="422"/>
      <c r="L120" s="447"/>
      <c r="M120" s="343"/>
      <c r="N120" s="387"/>
      <c r="O120" s="387"/>
      <c r="P120" s="387"/>
      <c r="Q120" s="388"/>
      <c r="R120" s="388"/>
      <c r="S120" s="388"/>
      <c r="T120" s="387"/>
      <c r="U120" s="387"/>
      <c r="V120" s="387"/>
      <c r="W120" s="387"/>
      <c r="X120" s="387"/>
      <c r="Y120" s="387"/>
      <c r="Z120" s="387"/>
      <c r="AA120" s="171"/>
    </row>
    <row r="121" spans="1:27" ht="21" x14ac:dyDescent="0.2">
      <c r="A121" s="268" t="s">
        <v>899</v>
      </c>
      <c r="B121" s="266" t="s">
        <v>939</v>
      </c>
      <c r="C121" s="444"/>
      <c r="D121" s="445"/>
      <c r="E121" s="445"/>
      <c r="F121" s="445"/>
      <c r="G121" s="446"/>
      <c r="H121" s="422"/>
      <c r="I121" s="422"/>
      <c r="J121" s="422"/>
      <c r="K121" s="422"/>
      <c r="L121" s="447"/>
      <c r="M121" s="343"/>
      <c r="N121" s="387"/>
      <c r="O121" s="387"/>
      <c r="P121" s="387"/>
      <c r="Q121" s="388"/>
      <c r="R121" s="388"/>
      <c r="S121" s="388"/>
      <c r="T121" s="387"/>
      <c r="U121" s="387"/>
      <c r="V121" s="387"/>
      <c r="W121" s="387"/>
      <c r="X121" s="387"/>
      <c r="Y121" s="387"/>
      <c r="Z121" s="387"/>
      <c r="AA121" s="171"/>
    </row>
    <row r="122" spans="1:27" ht="31.5" x14ac:dyDescent="0.2">
      <c r="A122" s="265" t="s">
        <v>688</v>
      </c>
      <c r="B122" s="266" t="s">
        <v>939</v>
      </c>
      <c r="C122" s="418">
        <v>1</v>
      </c>
      <c r="D122" s="424"/>
      <c r="E122" s="424"/>
      <c r="F122" s="424"/>
      <c r="G122" s="425" t="s">
        <v>182</v>
      </c>
      <c r="H122" s="416"/>
      <c r="I122" s="416"/>
      <c r="J122" s="416"/>
      <c r="K122" s="416"/>
      <c r="L122" s="431">
        <v>145</v>
      </c>
      <c r="M122" s="420">
        <f>M131+M130+M129+M128+M127+M126+M125+M124</f>
        <v>151</v>
      </c>
      <c r="N122" s="420">
        <f t="shared" ref="N122" si="108">N124+N125+N126+N127+N128+N129+N130+N131</f>
        <v>134</v>
      </c>
      <c r="O122" s="420">
        <f t="shared" ref="O122:V122" si="109">SUM(O124:O131)</f>
        <v>131</v>
      </c>
      <c r="P122" s="420">
        <f t="shared" si="109"/>
        <v>124</v>
      </c>
      <c r="Q122" s="420">
        <f t="shared" si="109"/>
        <v>124</v>
      </c>
      <c r="R122" s="420">
        <v>122</v>
      </c>
      <c r="S122" s="420">
        <f t="shared" ref="S122:T122" si="110">SUM(S124:S131)</f>
        <v>121</v>
      </c>
      <c r="T122" s="420">
        <f t="shared" si="110"/>
        <v>121</v>
      </c>
      <c r="U122" s="420">
        <f t="shared" si="109"/>
        <v>122</v>
      </c>
      <c r="V122" s="420">
        <f t="shared" si="109"/>
        <v>126</v>
      </c>
      <c r="W122" s="420">
        <f t="shared" ref="W122:Z122" si="111">SUM(W124:W131)</f>
        <v>130</v>
      </c>
      <c r="X122" s="420">
        <f t="shared" si="111"/>
        <v>131</v>
      </c>
      <c r="Y122" s="420">
        <f t="shared" si="111"/>
        <v>135</v>
      </c>
      <c r="Z122" s="420">
        <f t="shared" si="111"/>
        <v>138</v>
      </c>
      <c r="AA122" s="171"/>
    </row>
    <row r="123" spans="1:27" ht="21" x14ac:dyDescent="0.2">
      <c r="A123" s="267" t="s">
        <v>900</v>
      </c>
      <c r="B123" s="266"/>
      <c r="C123" s="418"/>
      <c r="D123" s="424"/>
      <c r="E123" s="424"/>
      <c r="F123" s="424"/>
      <c r="G123" s="425"/>
      <c r="H123" s="416"/>
      <c r="I123" s="416"/>
      <c r="J123" s="416"/>
      <c r="K123" s="416"/>
      <c r="L123" s="431"/>
      <c r="M123" s="420"/>
      <c r="N123" s="420"/>
      <c r="O123" s="420"/>
      <c r="P123" s="420"/>
      <c r="Q123" s="421"/>
      <c r="R123" s="421"/>
      <c r="S123" s="420"/>
      <c r="T123" s="420"/>
      <c r="U123" s="420"/>
      <c r="V123" s="420"/>
      <c r="W123" s="420"/>
      <c r="X123" s="420"/>
      <c r="Y123" s="420"/>
      <c r="Z123" s="420"/>
      <c r="AA123" s="171"/>
    </row>
    <row r="124" spans="1:27" ht="12.75" x14ac:dyDescent="0.2">
      <c r="A124" s="268" t="s">
        <v>901</v>
      </c>
      <c r="B124" s="266" t="s">
        <v>939</v>
      </c>
      <c r="C124" s="418"/>
      <c r="D124" s="424"/>
      <c r="E124" s="424"/>
      <c r="F124" s="424"/>
      <c r="G124" s="425"/>
      <c r="H124" s="416"/>
      <c r="I124" s="416"/>
      <c r="J124" s="416"/>
      <c r="K124" s="416"/>
      <c r="L124" s="431"/>
      <c r="M124" s="420"/>
      <c r="N124" s="420"/>
      <c r="O124" s="420"/>
      <c r="P124" s="420"/>
      <c r="Q124" s="421"/>
      <c r="R124" s="421"/>
      <c r="S124" s="420"/>
      <c r="T124" s="420"/>
      <c r="U124" s="420"/>
      <c r="V124" s="420"/>
      <c r="W124" s="420"/>
      <c r="X124" s="420"/>
      <c r="Y124" s="420"/>
      <c r="Z124" s="420"/>
      <c r="AA124" s="171"/>
    </row>
    <row r="125" spans="1:27" ht="12.75" x14ac:dyDescent="0.2">
      <c r="A125" s="268" t="s">
        <v>895</v>
      </c>
      <c r="B125" s="266" t="s">
        <v>939</v>
      </c>
      <c r="C125" s="418"/>
      <c r="D125" s="424"/>
      <c r="E125" s="424"/>
      <c r="F125" s="424"/>
      <c r="G125" s="425"/>
      <c r="H125" s="416"/>
      <c r="I125" s="416"/>
      <c r="J125" s="416"/>
      <c r="K125" s="416"/>
      <c r="L125" s="431">
        <v>8</v>
      </c>
      <c r="M125" s="420">
        <v>7</v>
      </c>
      <c r="N125" s="420">
        <v>6</v>
      </c>
      <c r="O125" s="420">
        <v>4</v>
      </c>
      <c r="P125" s="420">
        <v>4</v>
      </c>
      <c r="Q125" s="420">
        <v>4</v>
      </c>
      <c r="R125" s="420">
        <v>4</v>
      </c>
      <c r="S125" s="420">
        <v>4</v>
      </c>
      <c r="T125" s="420">
        <v>4</v>
      </c>
      <c r="U125" s="420">
        <v>3</v>
      </c>
      <c r="V125" s="420">
        <v>5</v>
      </c>
      <c r="W125" s="420">
        <v>5</v>
      </c>
      <c r="X125" s="420">
        <v>6</v>
      </c>
      <c r="Y125" s="420">
        <v>7</v>
      </c>
      <c r="Z125" s="420">
        <v>8</v>
      </c>
      <c r="AA125" s="171"/>
    </row>
    <row r="126" spans="1:27" ht="21" x14ac:dyDescent="0.2">
      <c r="A126" s="268" t="s">
        <v>902</v>
      </c>
      <c r="B126" s="266" t="s">
        <v>939</v>
      </c>
      <c r="C126" s="418">
        <v>1</v>
      </c>
      <c r="D126" s="424"/>
      <c r="E126" s="424"/>
      <c r="F126" s="424"/>
      <c r="G126" s="425" t="s">
        <v>182</v>
      </c>
      <c r="H126" s="416"/>
      <c r="I126" s="416"/>
      <c r="J126" s="416"/>
      <c r="K126" s="416"/>
      <c r="L126" s="431"/>
      <c r="M126" s="420"/>
      <c r="N126" s="420"/>
      <c r="O126" s="420"/>
      <c r="P126" s="420"/>
      <c r="Q126" s="421"/>
      <c r="R126" s="421"/>
      <c r="S126" s="420"/>
      <c r="T126" s="420"/>
      <c r="U126" s="420"/>
      <c r="V126" s="420"/>
      <c r="W126" s="420"/>
      <c r="X126" s="420"/>
      <c r="Y126" s="420"/>
      <c r="Z126" s="420"/>
      <c r="AA126" s="171"/>
    </row>
    <row r="127" spans="1:27" ht="12.75" x14ac:dyDescent="0.2">
      <c r="A127" s="268" t="s">
        <v>935</v>
      </c>
      <c r="B127" s="266" t="s">
        <v>939</v>
      </c>
      <c r="C127" s="418">
        <v>1</v>
      </c>
      <c r="D127" s="424"/>
      <c r="E127" s="424"/>
      <c r="F127" s="424"/>
      <c r="G127" s="425" t="s">
        <v>182</v>
      </c>
      <c r="H127" s="416"/>
      <c r="I127" s="416"/>
      <c r="J127" s="416"/>
      <c r="K127" s="416"/>
      <c r="L127" s="431">
        <v>7</v>
      </c>
      <c r="M127" s="420">
        <v>7</v>
      </c>
      <c r="N127" s="420">
        <v>7</v>
      </c>
      <c r="O127" s="420">
        <v>7</v>
      </c>
      <c r="P127" s="420">
        <v>7</v>
      </c>
      <c r="Q127" s="421">
        <v>7</v>
      </c>
      <c r="R127" s="421">
        <v>7</v>
      </c>
      <c r="S127" s="421">
        <v>7</v>
      </c>
      <c r="T127" s="421">
        <v>7</v>
      </c>
      <c r="U127" s="420">
        <v>7</v>
      </c>
      <c r="V127" s="420">
        <v>6</v>
      </c>
      <c r="W127" s="420">
        <v>6</v>
      </c>
      <c r="X127" s="420">
        <v>6</v>
      </c>
      <c r="Y127" s="420">
        <v>7</v>
      </c>
      <c r="Z127" s="420">
        <v>7</v>
      </c>
      <c r="AA127" s="171"/>
    </row>
    <row r="128" spans="1:27" ht="42" x14ac:dyDescent="0.2">
      <c r="A128" s="268" t="s">
        <v>896</v>
      </c>
      <c r="B128" s="266" t="s">
        <v>939</v>
      </c>
      <c r="C128" s="418"/>
      <c r="D128" s="424"/>
      <c r="E128" s="424"/>
      <c r="F128" s="424"/>
      <c r="G128" s="425"/>
      <c r="H128" s="416"/>
      <c r="I128" s="416"/>
      <c r="J128" s="416"/>
      <c r="K128" s="416"/>
      <c r="L128" s="431">
        <v>17</v>
      </c>
      <c r="M128" s="420">
        <v>39</v>
      </c>
      <c r="N128" s="420">
        <v>30</v>
      </c>
      <c r="O128" s="420">
        <v>30</v>
      </c>
      <c r="P128" s="420">
        <v>30</v>
      </c>
      <c r="Q128" s="420">
        <v>30</v>
      </c>
      <c r="R128" s="420">
        <v>29</v>
      </c>
      <c r="S128" s="420">
        <v>29</v>
      </c>
      <c r="T128" s="420">
        <v>29</v>
      </c>
      <c r="U128" s="420">
        <v>30</v>
      </c>
      <c r="V128" s="420">
        <v>31</v>
      </c>
      <c r="W128" s="420">
        <v>32</v>
      </c>
      <c r="X128" s="420">
        <v>32</v>
      </c>
      <c r="Y128" s="420">
        <v>33</v>
      </c>
      <c r="Z128" s="420">
        <v>34</v>
      </c>
      <c r="AA128" s="171"/>
    </row>
    <row r="129" spans="1:27" ht="12.75" x14ac:dyDescent="0.2">
      <c r="A129" s="268" t="s">
        <v>897</v>
      </c>
      <c r="B129" s="266" t="s">
        <v>939</v>
      </c>
      <c r="C129" s="418">
        <v>1</v>
      </c>
      <c r="D129" s="424"/>
      <c r="E129" s="424"/>
      <c r="F129" s="424"/>
      <c r="G129" s="425" t="s">
        <v>182</v>
      </c>
      <c r="H129" s="416"/>
      <c r="I129" s="416"/>
      <c r="J129" s="416"/>
      <c r="K129" s="416"/>
      <c r="L129" s="431">
        <v>1</v>
      </c>
      <c r="M129" s="420">
        <v>1</v>
      </c>
      <c r="N129" s="420">
        <v>1</v>
      </c>
      <c r="O129" s="420"/>
      <c r="P129" s="420"/>
      <c r="Q129" s="421"/>
      <c r="R129" s="421"/>
      <c r="S129" s="420"/>
      <c r="T129" s="420"/>
      <c r="U129" s="420"/>
      <c r="V129" s="420"/>
      <c r="W129" s="420"/>
      <c r="X129" s="420"/>
      <c r="Y129" s="420"/>
      <c r="Z129" s="420"/>
      <c r="AA129" s="171"/>
    </row>
    <row r="130" spans="1:27" ht="31.5" x14ac:dyDescent="0.2">
      <c r="A130" s="268" t="s">
        <v>898</v>
      </c>
      <c r="B130" s="266" t="s">
        <v>939</v>
      </c>
      <c r="C130" s="418">
        <v>1</v>
      </c>
      <c r="D130" s="424"/>
      <c r="E130" s="424"/>
      <c r="F130" s="424"/>
      <c r="G130" s="425" t="s">
        <v>182</v>
      </c>
      <c r="H130" s="416"/>
      <c r="I130" s="416"/>
      <c r="J130" s="416"/>
      <c r="K130" s="416"/>
      <c r="L130" s="417"/>
      <c r="M130" s="343"/>
      <c r="N130" s="387"/>
      <c r="O130" s="387"/>
      <c r="P130" s="387"/>
      <c r="Q130" s="388"/>
      <c r="R130" s="388"/>
      <c r="S130" s="387"/>
      <c r="T130" s="387"/>
      <c r="U130" s="387"/>
      <c r="V130" s="387"/>
      <c r="W130" s="387"/>
      <c r="X130" s="387"/>
      <c r="Y130" s="387"/>
      <c r="Z130" s="387"/>
      <c r="AA130" s="171"/>
    </row>
    <row r="131" spans="1:27" ht="12.75" x14ac:dyDescent="0.2">
      <c r="A131" s="268" t="s">
        <v>693</v>
      </c>
      <c r="B131" s="266" t="s">
        <v>939</v>
      </c>
      <c r="C131" s="418">
        <v>1</v>
      </c>
      <c r="D131" s="424"/>
      <c r="E131" s="424"/>
      <c r="F131" s="424"/>
      <c r="G131" s="425" t="s">
        <v>182</v>
      </c>
      <c r="H131" s="416"/>
      <c r="I131" s="416"/>
      <c r="J131" s="416"/>
      <c r="K131" s="416"/>
      <c r="L131" s="431">
        <v>112</v>
      </c>
      <c r="M131" s="420">
        <v>97</v>
      </c>
      <c r="N131" s="420">
        <v>90</v>
      </c>
      <c r="O131" s="420">
        <v>90</v>
      </c>
      <c r="P131" s="420">
        <v>83</v>
      </c>
      <c r="Q131" s="421">
        <v>83</v>
      </c>
      <c r="R131" s="421">
        <v>82</v>
      </c>
      <c r="S131" s="420">
        <v>81</v>
      </c>
      <c r="T131" s="420">
        <v>81</v>
      </c>
      <c r="U131" s="420">
        <v>82</v>
      </c>
      <c r="V131" s="420">
        <v>84</v>
      </c>
      <c r="W131" s="420">
        <v>87</v>
      </c>
      <c r="X131" s="420">
        <v>87</v>
      </c>
      <c r="Y131" s="420">
        <v>88</v>
      </c>
      <c r="Z131" s="420">
        <v>89</v>
      </c>
      <c r="AA131" s="171"/>
    </row>
    <row r="132" spans="1:27" ht="42" x14ac:dyDescent="0.2">
      <c r="A132" s="265" t="s">
        <v>689</v>
      </c>
      <c r="B132" s="266" t="s">
        <v>311</v>
      </c>
      <c r="C132" s="418"/>
      <c r="D132" s="424"/>
      <c r="E132" s="424"/>
      <c r="F132" s="424"/>
      <c r="G132" s="425"/>
      <c r="H132" s="416"/>
      <c r="I132" s="416"/>
      <c r="J132" s="416"/>
      <c r="K132" s="416"/>
      <c r="L132" s="417"/>
      <c r="M132" s="343"/>
      <c r="N132" s="387"/>
      <c r="O132" s="387"/>
      <c r="P132" s="387"/>
      <c r="Q132" s="388"/>
      <c r="R132" s="388"/>
      <c r="S132" s="387"/>
      <c r="T132" s="387"/>
      <c r="U132" s="387"/>
      <c r="V132" s="387"/>
      <c r="W132" s="387"/>
      <c r="X132" s="387"/>
      <c r="Y132" s="387"/>
      <c r="Z132" s="387"/>
      <c r="AA132" s="171"/>
    </row>
    <row r="133" spans="1:27" ht="52.5" x14ac:dyDescent="0.2">
      <c r="A133" s="265" t="s">
        <v>690</v>
      </c>
      <c r="B133" s="266" t="s">
        <v>311</v>
      </c>
      <c r="C133" s="418">
        <v>1</v>
      </c>
      <c r="D133" s="424"/>
      <c r="E133" s="424"/>
      <c r="F133" s="424"/>
      <c r="G133" s="425" t="s">
        <v>182</v>
      </c>
      <c r="H133" s="416"/>
      <c r="I133" s="416"/>
      <c r="J133" s="416"/>
      <c r="K133" s="416"/>
      <c r="L133" s="431">
        <v>305</v>
      </c>
      <c r="M133" s="420">
        <v>310</v>
      </c>
      <c r="N133" s="420">
        <v>245</v>
      </c>
      <c r="O133" s="420">
        <v>415</v>
      </c>
      <c r="P133" s="420">
        <v>401</v>
      </c>
      <c r="Q133" s="421">
        <v>405</v>
      </c>
      <c r="R133" s="421">
        <v>407</v>
      </c>
      <c r="S133" s="420">
        <v>405</v>
      </c>
      <c r="T133" s="420">
        <v>410</v>
      </c>
      <c r="U133" s="420">
        <v>411</v>
      </c>
      <c r="V133" s="420">
        <v>411</v>
      </c>
      <c r="W133" s="420">
        <v>415</v>
      </c>
      <c r="X133" s="420">
        <v>417</v>
      </c>
      <c r="Y133" s="420">
        <v>425</v>
      </c>
      <c r="Z133" s="420">
        <v>430</v>
      </c>
      <c r="AA133" s="171"/>
    </row>
    <row r="134" spans="1:27" ht="12.75" x14ac:dyDescent="0.2">
      <c r="A134" s="265" t="s">
        <v>657</v>
      </c>
      <c r="B134" s="266" t="s">
        <v>771</v>
      </c>
      <c r="C134" s="418"/>
      <c r="D134" s="424"/>
      <c r="E134" s="424"/>
      <c r="F134" s="424"/>
      <c r="G134" s="425"/>
      <c r="H134" s="416"/>
      <c r="I134" s="416"/>
      <c r="J134" s="416"/>
      <c r="K134" s="416"/>
      <c r="L134" s="417"/>
      <c r="M134" s="343"/>
      <c r="N134" s="387"/>
      <c r="O134" s="387"/>
      <c r="P134" s="387"/>
      <c r="Q134" s="388"/>
      <c r="R134" s="388"/>
      <c r="S134" s="388"/>
      <c r="T134" s="387"/>
      <c r="U134" s="387"/>
      <c r="V134" s="387"/>
      <c r="W134" s="387"/>
      <c r="X134" s="387"/>
      <c r="Y134" s="387"/>
      <c r="Z134" s="387"/>
      <c r="AA134" s="171"/>
    </row>
    <row r="135" spans="1:27" ht="21" x14ac:dyDescent="0.2">
      <c r="A135" s="267" t="s">
        <v>505</v>
      </c>
      <c r="B135" s="266"/>
      <c r="C135" s="418"/>
      <c r="D135" s="424"/>
      <c r="E135" s="424"/>
      <c r="F135" s="424"/>
      <c r="G135" s="425"/>
      <c r="H135" s="416"/>
      <c r="I135" s="416"/>
      <c r="J135" s="416"/>
      <c r="K135" s="416"/>
      <c r="L135" s="417"/>
      <c r="M135" s="343"/>
      <c r="N135" s="387"/>
      <c r="O135" s="387"/>
      <c r="P135" s="387"/>
      <c r="Q135" s="388"/>
      <c r="R135" s="388"/>
      <c r="S135" s="388"/>
      <c r="T135" s="387"/>
      <c r="U135" s="387"/>
      <c r="V135" s="387"/>
      <c r="W135" s="387"/>
      <c r="X135" s="387"/>
      <c r="Y135" s="387"/>
      <c r="Z135" s="387"/>
      <c r="AA135" s="171"/>
    </row>
    <row r="136" spans="1:27" ht="12.75" x14ac:dyDescent="0.2">
      <c r="A136" s="268" t="s">
        <v>901</v>
      </c>
      <c r="B136" s="266" t="s">
        <v>771</v>
      </c>
      <c r="C136" s="418"/>
      <c r="D136" s="424"/>
      <c r="E136" s="424"/>
      <c r="F136" s="424"/>
      <c r="G136" s="425"/>
      <c r="H136" s="416"/>
      <c r="I136" s="416"/>
      <c r="J136" s="416"/>
      <c r="K136" s="416"/>
      <c r="L136" s="417"/>
      <c r="M136" s="343"/>
      <c r="N136" s="387"/>
      <c r="O136" s="387"/>
      <c r="P136" s="387"/>
      <c r="Q136" s="388"/>
      <c r="R136" s="388"/>
      <c r="S136" s="388"/>
      <c r="T136" s="387"/>
      <c r="U136" s="387"/>
      <c r="V136" s="387"/>
      <c r="W136" s="387"/>
      <c r="X136" s="387"/>
      <c r="Y136" s="387"/>
      <c r="Z136" s="387"/>
      <c r="AA136" s="171"/>
    </row>
    <row r="137" spans="1:27" ht="12.75" x14ac:dyDescent="0.2">
      <c r="A137" s="268" t="s">
        <v>895</v>
      </c>
      <c r="B137" s="266" t="s">
        <v>771</v>
      </c>
      <c r="C137" s="418"/>
      <c r="D137" s="424"/>
      <c r="E137" s="424"/>
      <c r="F137" s="424"/>
      <c r="G137" s="425"/>
      <c r="H137" s="416"/>
      <c r="I137" s="416"/>
      <c r="J137" s="416"/>
      <c r="K137" s="416"/>
      <c r="L137" s="417"/>
      <c r="M137" s="343"/>
      <c r="N137" s="387"/>
      <c r="O137" s="387"/>
      <c r="P137" s="387"/>
      <c r="Q137" s="388"/>
      <c r="R137" s="388"/>
      <c r="S137" s="388"/>
      <c r="T137" s="387"/>
      <c r="U137" s="387"/>
      <c r="V137" s="387"/>
      <c r="W137" s="387"/>
      <c r="X137" s="387"/>
      <c r="Y137" s="387"/>
      <c r="Z137" s="387"/>
      <c r="AA137" s="171"/>
    </row>
    <row r="138" spans="1:27" ht="21" x14ac:dyDescent="0.2">
      <c r="A138" s="268" t="s">
        <v>902</v>
      </c>
      <c r="B138" s="266" t="s">
        <v>771</v>
      </c>
      <c r="C138" s="418"/>
      <c r="D138" s="424"/>
      <c r="E138" s="424"/>
      <c r="F138" s="424"/>
      <c r="G138" s="425"/>
      <c r="H138" s="416"/>
      <c r="I138" s="416"/>
      <c r="J138" s="416"/>
      <c r="K138" s="416"/>
      <c r="L138" s="417"/>
      <c r="M138" s="343"/>
      <c r="N138" s="387"/>
      <c r="O138" s="387"/>
      <c r="P138" s="387"/>
      <c r="Q138" s="388"/>
      <c r="R138" s="388"/>
      <c r="S138" s="388"/>
      <c r="T138" s="387"/>
      <c r="U138" s="387"/>
      <c r="V138" s="387"/>
      <c r="W138" s="387"/>
      <c r="X138" s="387"/>
      <c r="Y138" s="387"/>
      <c r="Z138" s="387"/>
      <c r="AA138" s="171"/>
    </row>
    <row r="139" spans="1:27" ht="12.75" x14ac:dyDescent="0.2">
      <c r="A139" s="268" t="s">
        <v>935</v>
      </c>
      <c r="B139" s="266" t="s">
        <v>771</v>
      </c>
      <c r="C139" s="418"/>
      <c r="D139" s="424"/>
      <c r="E139" s="424"/>
      <c r="F139" s="424"/>
      <c r="G139" s="425"/>
      <c r="H139" s="416"/>
      <c r="I139" s="416"/>
      <c r="J139" s="416"/>
      <c r="K139" s="416"/>
      <c r="L139" s="417"/>
      <c r="M139" s="343"/>
      <c r="N139" s="387"/>
      <c r="O139" s="387"/>
      <c r="P139" s="387"/>
      <c r="Q139" s="388"/>
      <c r="R139" s="388"/>
      <c r="S139" s="388"/>
      <c r="T139" s="387"/>
      <c r="U139" s="387"/>
      <c r="V139" s="387"/>
      <c r="W139" s="387"/>
      <c r="X139" s="387"/>
      <c r="Y139" s="387"/>
      <c r="Z139" s="387"/>
      <c r="AA139" s="171"/>
    </row>
    <row r="140" spans="1:27" ht="42" x14ac:dyDescent="0.2">
      <c r="A140" s="268" t="s">
        <v>896</v>
      </c>
      <c r="B140" s="266" t="s">
        <v>771</v>
      </c>
      <c r="C140" s="418"/>
      <c r="D140" s="424"/>
      <c r="E140" s="424"/>
      <c r="F140" s="424"/>
      <c r="G140" s="425"/>
      <c r="H140" s="416"/>
      <c r="I140" s="416"/>
      <c r="J140" s="416"/>
      <c r="K140" s="416"/>
      <c r="L140" s="417"/>
      <c r="M140" s="343"/>
      <c r="N140" s="387"/>
      <c r="O140" s="387"/>
      <c r="P140" s="387"/>
      <c r="Q140" s="388"/>
      <c r="R140" s="388"/>
      <c r="S140" s="388"/>
      <c r="T140" s="387"/>
      <c r="U140" s="387"/>
      <c r="V140" s="387"/>
      <c r="W140" s="387"/>
      <c r="X140" s="387"/>
      <c r="Y140" s="387"/>
      <c r="Z140" s="387"/>
      <c r="AA140" s="171"/>
    </row>
    <row r="141" spans="1:27" ht="12.75" x14ac:dyDescent="0.2">
      <c r="A141" s="268" t="s">
        <v>897</v>
      </c>
      <c r="B141" s="266" t="s">
        <v>771</v>
      </c>
      <c r="C141" s="418"/>
      <c r="D141" s="424"/>
      <c r="E141" s="424"/>
      <c r="F141" s="424"/>
      <c r="G141" s="425"/>
      <c r="H141" s="416"/>
      <c r="I141" s="416"/>
      <c r="J141" s="416"/>
      <c r="K141" s="416"/>
      <c r="L141" s="417"/>
      <c r="M141" s="343"/>
      <c r="N141" s="387" t="s">
        <v>748</v>
      </c>
      <c r="O141" s="387"/>
      <c r="P141" s="387"/>
      <c r="Q141" s="388"/>
      <c r="R141" s="388"/>
      <c r="S141" s="388"/>
      <c r="T141" s="387"/>
      <c r="U141" s="387"/>
      <c r="V141" s="387"/>
      <c r="W141" s="387"/>
      <c r="X141" s="387"/>
      <c r="Y141" s="387"/>
      <c r="Z141" s="387"/>
      <c r="AA141" s="171"/>
    </row>
    <row r="142" spans="1:27" ht="21" x14ac:dyDescent="0.2">
      <c r="A142" s="268" t="s">
        <v>658</v>
      </c>
      <c r="B142" s="266" t="s">
        <v>771</v>
      </c>
      <c r="C142" s="418"/>
      <c r="D142" s="424"/>
      <c r="E142" s="424"/>
      <c r="F142" s="424"/>
      <c r="G142" s="425"/>
      <c r="H142" s="416"/>
      <c r="I142" s="416"/>
      <c r="J142" s="416"/>
      <c r="K142" s="416"/>
      <c r="L142" s="417"/>
      <c r="M142" s="343"/>
      <c r="N142" s="387"/>
      <c r="O142" s="387"/>
      <c r="P142" s="387"/>
      <c r="Q142" s="388"/>
      <c r="R142" s="388"/>
      <c r="S142" s="388"/>
      <c r="T142" s="387"/>
      <c r="U142" s="387"/>
      <c r="V142" s="387"/>
      <c r="W142" s="387"/>
      <c r="X142" s="387"/>
      <c r="Y142" s="387"/>
      <c r="Z142" s="387"/>
      <c r="AA142" s="171"/>
    </row>
    <row r="143" spans="1:27" ht="12.75" x14ac:dyDescent="0.2">
      <c r="A143" s="269" t="s">
        <v>913</v>
      </c>
      <c r="B143" s="266"/>
      <c r="C143" s="418"/>
      <c r="D143" s="424"/>
      <c r="E143" s="424"/>
      <c r="F143" s="424"/>
      <c r="G143" s="425"/>
      <c r="H143" s="416"/>
      <c r="I143" s="416"/>
      <c r="J143" s="416"/>
      <c r="K143" s="416"/>
      <c r="L143" s="417"/>
      <c r="M143" s="343"/>
      <c r="N143" s="387"/>
      <c r="O143" s="387"/>
      <c r="P143" s="387"/>
      <c r="Q143" s="388"/>
      <c r="R143" s="388"/>
      <c r="S143" s="388"/>
      <c r="T143" s="387"/>
      <c r="U143" s="387"/>
      <c r="V143" s="387"/>
      <c r="W143" s="387"/>
      <c r="X143" s="387"/>
      <c r="Y143" s="387"/>
      <c r="Z143" s="387"/>
      <c r="AA143" s="171"/>
    </row>
    <row r="144" spans="1:27" ht="12.75" x14ac:dyDescent="0.2">
      <c r="A144" s="268" t="s">
        <v>659</v>
      </c>
      <c r="B144" s="266" t="s">
        <v>771</v>
      </c>
      <c r="C144" s="418"/>
      <c r="D144" s="424"/>
      <c r="E144" s="424"/>
      <c r="F144" s="424"/>
      <c r="G144" s="425"/>
      <c r="H144" s="416"/>
      <c r="I144" s="416"/>
      <c r="J144" s="416"/>
      <c r="K144" s="416"/>
      <c r="L144" s="417"/>
      <c r="M144" s="343"/>
      <c r="N144" s="387"/>
      <c r="O144" s="387"/>
      <c r="P144" s="387"/>
      <c r="Q144" s="388"/>
      <c r="R144" s="388"/>
      <c r="S144" s="388"/>
      <c r="T144" s="387"/>
      <c r="U144" s="387"/>
      <c r="V144" s="387"/>
      <c r="W144" s="387"/>
      <c r="X144" s="387"/>
      <c r="Y144" s="387"/>
      <c r="Z144" s="387"/>
      <c r="AA144" s="171"/>
    </row>
    <row r="145" spans="1:27" ht="21" x14ac:dyDescent="0.2">
      <c r="A145" s="265" t="s">
        <v>691</v>
      </c>
      <c r="B145" s="266" t="s">
        <v>771</v>
      </c>
      <c r="C145" s="418"/>
      <c r="D145" s="424"/>
      <c r="E145" s="424"/>
      <c r="F145" s="424"/>
      <c r="G145" s="425"/>
      <c r="H145" s="416"/>
      <c r="I145" s="416"/>
      <c r="J145" s="416"/>
      <c r="K145" s="416"/>
      <c r="L145" s="417">
        <f>L147+L148+L149+L150+L151+L152+L153+L155</f>
        <v>15.2</v>
      </c>
      <c r="M145" s="343">
        <f>M147+M148+M149+M150+M151+M152+M153+M155</f>
        <v>19.100000000000001</v>
      </c>
      <c r="N145" s="343">
        <f>SUM(N147:N155)</f>
        <v>145.52100000000002</v>
      </c>
      <c r="O145" s="343">
        <f>SUM(O147:O155)</f>
        <v>323.69</v>
      </c>
      <c r="P145" s="343">
        <f>SUM(P147:P155)</f>
        <v>372.29999999999995</v>
      </c>
      <c r="Q145" s="343">
        <f t="shared" ref="Q145:Z145" si="112">SUM(Q147:Q155)</f>
        <v>334.80999999999995</v>
      </c>
      <c r="R145" s="343">
        <f t="shared" si="112"/>
        <v>349.82</v>
      </c>
      <c r="S145" s="343">
        <f t="shared" ref="S145:V145" si="113">SUM(S147:S155)</f>
        <v>350.81</v>
      </c>
      <c r="T145" s="343">
        <f t="shared" si="113"/>
        <v>361.36</v>
      </c>
      <c r="U145" s="343">
        <f t="shared" si="113"/>
        <v>366.79</v>
      </c>
      <c r="V145" s="343">
        <f t="shared" si="113"/>
        <v>367.85</v>
      </c>
      <c r="W145" s="343">
        <f t="shared" si="112"/>
        <v>402.7</v>
      </c>
      <c r="X145" s="343">
        <f t="shared" si="112"/>
        <v>404.6</v>
      </c>
      <c r="Y145" s="343">
        <f t="shared" si="112"/>
        <v>417.2</v>
      </c>
      <c r="Z145" s="343">
        <f t="shared" si="112"/>
        <v>419.6</v>
      </c>
      <c r="AA145" s="171"/>
    </row>
    <row r="146" spans="1:27" ht="21" x14ac:dyDescent="0.2">
      <c r="A146" s="267" t="s">
        <v>505</v>
      </c>
      <c r="B146" s="266"/>
      <c r="C146" s="418"/>
      <c r="D146" s="424"/>
      <c r="E146" s="424"/>
      <c r="F146" s="424"/>
      <c r="G146" s="425"/>
      <c r="H146" s="416"/>
      <c r="I146" s="416"/>
      <c r="J146" s="416"/>
      <c r="K146" s="416"/>
      <c r="L146" s="417"/>
      <c r="M146" s="343"/>
      <c r="N146" s="343"/>
      <c r="O146" s="390"/>
      <c r="P146" s="390"/>
      <c r="Q146" s="390"/>
      <c r="R146" s="390"/>
      <c r="S146" s="390"/>
      <c r="T146" s="390"/>
      <c r="U146" s="390"/>
      <c r="V146" s="390"/>
      <c r="W146" s="390"/>
      <c r="X146" s="390"/>
      <c r="Y146" s="390"/>
      <c r="Z146" s="390"/>
      <c r="AA146" s="171"/>
    </row>
    <row r="147" spans="1:27" ht="12.75" x14ac:dyDescent="0.2">
      <c r="A147" s="268" t="s">
        <v>901</v>
      </c>
      <c r="B147" s="266" t="s">
        <v>771</v>
      </c>
      <c r="C147" s="418"/>
      <c r="D147" s="424"/>
      <c r="E147" s="424"/>
      <c r="F147" s="424"/>
      <c r="G147" s="425"/>
      <c r="H147" s="416"/>
      <c r="I147" s="416"/>
      <c r="J147" s="416"/>
      <c r="K147" s="416"/>
      <c r="L147" s="417"/>
      <c r="M147" s="343"/>
      <c r="N147" s="343"/>
      <c r="O147" s="390"/>
      <c r="P147" s="390"/>
      <c r="Q147" s="390"/>
      <c r="R147" s="390"/>
      <c r="S147" s="390"/>
      <c r="T147" s="390"/>
      <c r="U147" s="390"/>
      <c r="V147" s="390"/>
      <c r="W147" s="390"/>
      <c r="X147" s="390"/>
      <c r="Y147" s="390"/>
      <c r="Z147" s="390"/>
      <c r="AA147" s="171"/>
    </row>
    <row r="148" spans="1:27" ht="12.75" x14ac:dyDescent="0.2">
      <c r="A148" s="268" t="s">
        <v>895</v>
      </c>
      <c r="B148" s="266" t="s">
        <v>771</v>
      </c>
      <c r="C148" s="418"/>
      <c r="D148" s="424"/>
      <c r="E148" s="424"/>
      <c r="F148" s="424"/>
      <c r="G148" s="425"/>
      <c r="H148" s="416"/>
      <c r="I148" s="416"/>
      <c r="J148" s="416"/>
      <c r="K148" s="416"/>
      <c r="L148" s="417">
        <v>3.1</v>
      </c>
      <c r="M148" s="343">
        <v>1.6</v>
      </c>
      <c r="N148" s="343"/>
      <c r="O148" s="390">
        <v>6.33</v>
      </c>
      <c r="P148" s="390">
        <v>9.9</v>
      </c>
      <c r="Q148" s="390">
        <v>8.1</v>
      </c>
      <c r="R148" s="390">
        <v>9.41</v>
      </c>
      <c r="S148" s="390">
        <v>9.4499999999999993</v>
      </c>
      <c r="T148" s="390">
        <v>9.5</v>
      </c>
      <c r="U148" s="390">
        <v>11.24</v>
      </c>
      <c r="V148" s="390">
        <v>11.45</v>
      </c>
      <c r="W148" s="390">
        <v>13</v>
      </c>
      <c r="X148" s="390">
        <v>13.1</v>
      </c>
      <c r="Y148" s="390">
        <v>14.2</v>
      </c>
      <c r="Z148" s="390">
        <v>14.3</v>
      </c>
      <c r="AA148" s="171"/>
    </row>
    <row r="149" spans="1:27" ht="21" x14ac:dyDescent="0.2">
      <c r="A149" s="268" t="s">
        <v>902</v>
      </c>
      <c r="B149" s="266" t="s">
        <v>771</v>
      </c>
      <c r="C149" s="418"/>
      <c r="D149" s="424"/>
      <c r="E149" s="424"/>
      <c r="F149" s="424"/>
      <c r="G149" s="425"/>
      <c r="H149" s="416"/>
      <c r="I149" s="416"/>
      <c r="J149" s="416"/>
      <c r="K149" s="416"/>
      <c r="L149" s="417"/>
      <c r="M149" s="343"/>
      <c r="N149" s="343"/>
      <c r="O149" s="390"/>
      <c r="P149" s="390"/>
      <c r="Q149" s="390"/>
      <c r="R149" s="390"/>
      <c r="S149" s="390"/>
      <c r="T149" s="390"/>
      <c r="U149" s="390"/>
      <c r="V149" s="390"/>
      <c r="W149" s="390"/>
      <c r="X149" s="390"/>
      <c r="Y149" s="390"/>
      <c r="Z149" s="390"/>
      <c r="AA149" s="171"/>
    </row>
    <row r="150" spans="1:27" ht="12.75" x14ac:dyDescent="0.2">
      <c r="A150" s="268" t="s">
        <v>935</v>
      </c>
      <c r="B150" s="266" t="s">
        <v>771</v>
      </c>
      <c r="C150" s="418"/>
      <c r="D150" s="424"/>
      <c r="E150" s="424"/>
      <c r="F150" s="424"/>
      <c r="G150" s="425"/>
      <c r="H150" s="416"/>
      <c r="I150" s="416"/>
      <c r="J150" s="416"/>
      <c r="K150" s="416"/>
      <c r="L150" s="417">
        <v>1.7</v>
      </c>
      <c r="M150" s="343">
        <v>6.8</v>
      </c>
      <c r="N150" s="343">
        <v>34.326000000000001</v>
      </c>
      <c r="O150" s="390">
        <v>144.80000000000001</v>
      </c>
      <c r="P150" s="390">
        <v>169.5</v>
      </c>
      <c r="Q150" s="390">
        <v>158.80000000000001</v>
      </c>
      <c r="R150" s="390">
        <v>165.2</v>
      </c>
      <c r="S150" s="390">
        <v>175.78</v>
      </c>
      <c r="T150" s="390">
        <v>186.3</v>
      </c>
      <c r="U150" s="390">
        <v>186.5</v>
      </c>
      <c r="V150" s="390">
        <v>186.9</v>
      </c>
      <c r="W150" s="390">
        <v>190.2</v>
      </c>
      <c r="X150" s="390">
        <v>191</v>
      </c>
      <c r="Y150" s="390">
        <v>200</v>
      </c>
      <c r="Z150" s="390">
        <v>201</v>
      </c>
      <c r="AA150" s="171"/>
    </row>
    <row r="151" spans="1:27" ht="42" x14ac:dyDescent="0.2">
      <c r="A151" s="268" t="s">
        <v>896</v>
      </c>
      <c r="B151" s="266" t="s">
        <v>771</v>
      </c>
      <c r="C151" s="418"/>
      <c r="D151" s="424"/>
      <c r="E151" s="424"/>
      <c r="F151" s="424"/>
      <c r="G151" s="425"/>
      <c r="H151" s="416"/>
      <c r="I151" s="416"/>
      <c r="J151" s="416"/>
      <c r="K151" s="416"/>
      <c r="L151" s="417">
        <v>6.45</v>
      </c>
      <c r="M151" s="343">
        <v>10.55</v>
      </c>
      <c r="N151" s="343">
        <v>37.31</v>
      </c>
      <c r="O151" s="390">
        <v>69.709999999999994</v>
      </c>
      <c r="P151" s="390">
        <v>87.3</v>
      </c>
      <c r="Q151" s="390">
        <v>70.8</v>
      </c>
      <c r="R151" s="390">
        <v>81.44</v>
      </c>
      <c r="S151" s="390">
        <v>75.63</v>
      </c>
      <c r="T151" s="390">
        <v>76.23</v>
      </c>
      <c r="U151" s="390">
        <v>77</v>
      </c>
      <c r="V151" s="390">
        <v>77</v>
      </c>
      <c r="W151" s="390">
        <v>78</v>
      </c>
      <c r="X151" s="390">
        <v>78</v>
      </c>
      <c r="Y151" s="390">
        <v>79</v>
      </c>
      <c r="Z151" s="390">
        <v>79</v>
      </c>
      <c r="AA151" s="171"/>
    </row>
    <row r="152" spans="1:27" ht="12.75" x14ac:dyDescent="0.2">
      <c r="A152" s="268" t="s">
        <v>897</v>
      </c>
      <c r="B152" s="266" t="s">
        <v>771</v>
      </c>
      <c r="C152" s="418"/>
      <c r="D152" s="424"/>
      <c r="E152" s="424"/>
      <c r="F152" s="424"/>
      <c r="G152" s="425"/>
      <c r="H152" s="416"/>
      <c r="I152" s="416"/>
      <c r="J152" s="416"/>
      <c r="K152" s="416"/>
      <c r="L152" s="417">
        <v>0.15</v>
      </c>
      <c r="M152" s="343">
        <v>0.15</v>
      </c>
      <c r="N152" s="343"/>
      <c r="O152" s="390"/>
      <c r="P152" s="390"/>
      <c r="Q152" s="390"/>
      <c r="R152" s="390"/>
      <c r="S152" s="390"/>
      <c r="T152" s="390"/>
      <c r="U152" s="390"/>
      <c r="V152" s="390"/>
      <c r="W152" s="390"/>
      <c r="X152" s="390"/>
      <c r="Y152" s="390"/>
      <c r="Z152" s="390"/>
      <c r="AA152" s="171"/>
    </row>
    <row r="153" spans="1:27" ht="21" x14ac:dyDescent="0.2">
      <c r="A153" s="268" t="s">
        <v>658</v>
      </c>
      <c r="B153" s="266" t="s">
        <v>771</v>
      </c>
      <c r="C153" s="418"/>
      <c r="D153" s="424"/>
      <c r="E153" s="424"/>
      <c r="F153" s="424"/>
      <c r="G153" s="425"/>
      <c r="H153" s="416"/>
      <c r="I153" s="416"/>
      <c r="J153" s="416"/>
      <c r="K153" s="416"/>
      <c r="L153" s="417"/>
      <c r="M153" s="343"/>
      <c r="N153" s="343"/>
      <c r="O153" s="390"/>
      <c r="P153" s="390"/>
      <c r="Q153" s="390"/>
      <c r="R153" s="390"/>
      <c r="S153" s="390"/>
      <c r="T153" s="390"/>
      <c r="U153" s="390"/>
      <c r="V153" s="390"/>
      <c r="W153" s="390"/>
      <c r="X153" s="390"/>
      <c r="Y153" s="390"/>
      <c r="Z153" s="390"/>
      <c r="AA153" s="171"/>
    </row>
    <row r="154" spans="1:27" ht="12.75" x14ac:dyDescent="0.2">
      <c r="A154" s="322" t="s">
        <v>952</v>
      </c>
      <c r="B154" s="266" t="s">
        <v>771</v>
      </c>
      <c r="C154" s="418"/>
      <c r="D154" s="424"/>
      <c r="E154" s="424"/>
      <c r="F154" s="424"/>
      <c r="G154" s="425"/>
      <c r="H154" s="416"/>
      <c r="I154" s="416"/>
      <c r="J154" s="416"/>
      <c r="K154" s="416"/>
      <c r="L154" s="417"/>
      <c r="M154" s="343">
        <v>0</v>
      </c>
      <c r="N154" s="343">
        <v>64.563000000000002</v>
      </c>
      <c r="O154" s="390">
        <v>88.89</v>
      </c>
      <c r="P154" s="390">
        <v>90.1</v>
      </c>
      <c r="Q154" s="390">
        <v>93.6</v>
      </c>
      <c r="R154" s="390">
        <v>91.85</v>
      </c>
      <c r="S154" s="390">
        <v>85.45</v>
      </c>
      <c r="T154" s="390">
        <v>86.77</v>
      </c>
      <c r="U154" s="390">
        <v>87.25</v>
      </c>
      <c r="V154" s="390">
        <v>87.5</v>
      </c>
      <c r="W154" s="390">
        <v>88</v>
      </c>
      <c r="X154" s="390">
        <v>88.1</v>
      </c>
      <c r="Y154" s="390">
        <v>89</v>
      </c>
      <c r="Z154" s="390">
        <v>89.3</v>
      </c>
      <c r="AA154" s="171"/>
    </row>
    <row r="155" spans="1:27" ht="12.75" x14ac:dyDescent="0.2">
      <c r="A155" s="268" t="s">
        <v>693</v>
      </c>
      <c r="B155" s="266" t="s">
        <v>771</v>
      </c>
      <c r="C155" s="418"/>
      <c r="D155" s="424"/>
      <c r="E155" s="424"/>
      <c r="F155" s="424"/>
      <c r="G155" s="425"/>
      <c r="H155" s="416"/>
      <c r="I155" s="416"/>
      <c r="J155" s="416"/>
      <c r="K155" s="416"/>
      <c r="L155" s="417">
        <v>3.8</v>
      </c>
      <c r="M155" s="343"/>
      <c r="N155" s="343">
        <v>9.3219999999999992</v>
      </c>
      <c r="O155" s="390">
        <v>13.96</v>
      </c>
      <c r="P155" s="390">
        <v>15.5</v>
      </c>
      <c r="Q155" s="390">
        <v>3.51</v>
      </c>
      <c r="R155" s="390">
        <v>1.92</v>
      </c>
      <c r="S155" s="390">
        <v>4.5</v>
      </c>
      <c r="T155" s="390">
        <v>2.56</v>
      </c>
      <c r="U155" s="390">
        <v>4.8</v>
      </c>
      <c r="V155" s="390">
        <v>5</v>
      </c>
      <c r="W155" s="390">
        <v>33.5</v>
      </c>
      <c r="X155" s="390">
        <v>34.4</v>
      </c>
      <c r="Y155" s="390">
        <v>35</v>
      </c>
      <c r="Z155" s="390">
        <v>36</v>
      </c>
      <c r="AA155" s="171"/>
    </row>
    <row r="156" spans="1:27" ht="14.25" x14ac:dyDescent="0.2">
      <c r="A156" s="220" t="s">
        <v>521</v>
      </c>
      <c r="B156" s="189"/>
      <c r="C156" s="418"/>
      <c r="D156" s="424"/>
      <c r="E156" s="424"/>
      <c r="F156" s="424"/>
      <c r="G156" s="425"/>
      <c r="H156" s="416"/>
      <c r="I156" s="416"/>
      <c r="J156" s="416"/>
      <c r="K156" s="416"/>
      <c r="L156" s="417"/>
      <c r="M156" s="343"/>
      <c r="N156" s="387"/>
      <c r="O156" s="387"/>
      <c r="P156" s="387"/>
      <c r="Q156" s="388"/>
      <c r="R156" s="388"/>
      <c r="S156" s="388"/>
      <c r="T156" s="388"/>
      <c r="U156" s="388"/>
      <c r="V156" s="388"/>
      <c r="W156" s="388"/>
      <c r="X156" s="388"/>
      <c r="Y156" s="388"/>
      <c r="Z156" s="388"/>
      <c r="AA156" s="171"/>
    </row>
    <row r="157" spans="1:27" ht="31.5" x14ac:dyDescent="0.2">
      <c r="A157" s="234" t="s">
        <v>692</v>
      </c>
      <c r="B157" s="235" t="s">
        <v>771</v>
      </c>
      <c r="C157" s="418">
        <v>1</v>
      </c>
      <c r="D157" s="424"/>
      <c r="E157" s="424"/>
      <c r="F157" s="424"/>
      <c r="G157" s="425" t="s">
        <v>182</v>
      </c>
      <c r="H157" s="416"/>
      <c r="I157" s="416"/>
      <c r="J157" s="416"/>
      <c r="K157" s="416"/>
      <c r="L157" s="422">
        <v>109.1</v>
      </c>
      <c r="M157" s="343">
        <v>186.435</v>
      </c>
      <c r="N157" s="343">
        <v>284.697</v>
      </c>
      <c r="O157" s="390">
        <f>O160+O179+O180</f>
        <v>649.75199999999995</v>
      </c>
      <c r="P157" s="390">
        <f t="shared" ref="P157:Q157" si="114">P160+P179+P180</f>
        <v>683.33900000000006</v>
      </c>
      <c r="Q157" s="390">
        <f t="shared" si="114"/>
        <v>710.84900000000005</v>
      </c>
      <c r="R157" s="390">
        <v>758.94</v>
      </c>
      <c r="S157" s="390">
        <f t="shared" ref="S157:T157" si="115">S160+S179+S180</f>
        <v>616.40599999999995</v>
      </c>
      <c r="T157" s="390">
        <f t="shared" si="115"/>
        <v>604.65</v>
      </c>
      <c r="U157" s="390">
        <f>U163+U164+U180</f>
        <v>626.89</v>
      </c>
      <c r="V157" s="390">
        <f>V163+V164+V180</f>
        <v>629.1</v>
      </c>
      <c r="W157" s="390">
        <f t="shared" ref="W157:Z157" si="116">V157*W159/100</f>
        <v>655.5222</v>
      </c>
      <c r="X157" s="390">
        <f t="shared" si="116"/>
        <v>683.05413239999996</v>
      </c>
      <c r="Y157" s="390">
        <f t="shared" si="116"/>
        <v>711.05935182839994</v>
      </c>
      <c r="Z157" s="390">
        <f t="shared" si="116"/>
        <v>740.21278525336425</v>
      </c>
      <c r="AA157" s="171"/>
    </row>
    <row r="158" spans="1:27" ht="45" x14ac:dyDescent="0.2">
      <c r="A158" s="172" t="s">
        <v>147</v>
      </c>
      <c r="B158" s="173" t="s">
        <v>385</v>
      </c>
      <c r="C158" s="418">
        <v>1</v>
      </c>
      <c r="D158" s="424"/>
      <c r="E158" s="424"/>
      <c r="F158" s="424"/>
      <c r="G158" s="425" t="s">
        <v>181</v>
      </c>
      <c r="H158" s="416"/>
      <c r="I158" s="416"/>
      <c r="J158" s="416"/>
      <c r="K158" s="416"/>
      <c r="L158" s="422">
        <f>L157/134.077*100/109.9*100</f>
        <v>74.041084984079092</v>
      </c>
      <c r="M158" s="386">
        <f t="shared" ref="M158:P158" si="117">M157/L157*100/M159*100</f>
        <v>161.66935631428382</v>
      </c>
      <c r="N158" s="386">
        <f t="shared" si="117"/>
        <v>148.69110882823199</v>
      </c>
      <c r="O158" s="394">
        <f t="shared" si="117"/>
        <v>213.6945673722976</v>
      </c>
      <c r="P158" s="394">
        <f t="shared" si="117"/>
        <v>96.9301410313346</v>
      </c>
      <c r="Q158" s="394">
        <f>Q157/P157*100/Q159*100</f>
        <v>99.928741857526944</v>
      </c>
      <c r="R158" s="394">
        <v>100.32731078505405</v>
      </c>
      <c r="S158" s="394">
        <f>S157/O157*100/S159*100</f>
        <v>90.264403478354424</v>
      </c>
      <c r="T158" s="394">
        <f>T157/P157*100/T159*100</f>
        <v>84.190896364092112</v>
      </c>
      <c r="U158" s="394">
        <f>U157/Q157*100/U159*100</f>
        <v>84.634272679300466</v>
      </c>
      <c r="V158" s="394">
        <f t="shared" ref="V158:Z158" si="118">V157/U157*100/V159*100</f>
        <v>96.307614143352566</v>
      </c>
      <c r="W158" s="394">
        <f t="shared" si="118"/>
        <v>100</v>
      </c>
      <c r="X158" s="394">
        <f t="shared" si="118"/>
        <v>100</v>
      </c>
      <c r="Y158" s="394">
        <f t="shared" si="118"/>
        <v>100</v>
      </c>
      <c r="Z158" s="394">
        <f t="shared" si="118"/>
        <v>100</v>
      </c>
      <c r="AA158" s="171"/>
    </row>
    <row r="159" spans="1:27" ht="27" x14ac:dyDescent="0.2">
      <c r="A159" s="172" t="s">
        <v>148</v>
      </c>
      <c r="B159" s="173" t="s">
        <v>376</v>
      </c>
      <c r="C159" s="418">
        <v>1</v>
      </c>
      <c r="D159" s="424"/>
      <c r="E159" s="424"/>
      <c r="F159" s="424"/>
      <c r="G159" s="425" t="s">
        <v>183</v>
      </c>
      <c r="H159" s="416"/>
      <c r="I159" s="416"/>
      <c r="J159" s="416"/>
      <c r="K159" s="416"/>
      <c r="L159" s="426">
        <v>103.2</v>
      </c>
      <c r="M159" s="394">
        <v>105.7</v>
      </c>
      <c r="N159" s="394">
        <v>102.7</v>
      </c>
      <c r="O159" s="394">
        <v>106.8</v>
      </c>
      <c r="P159" s="394">
        <v>108.5</v>
      </c>
      <c r="Q159" s="394">
        <v>104.1</v>
      </c>
      <c r="R159" s="394">
        <v>105.1</v>
      </c>
      <c r="S159" s="394">
        <v>105.1</v>
      </c>
      <c r="T159" s="394">
        <v>105.1</v>
      </c>
      <c r="U159" s="394">
        <v>104.2</v>
      </c>
      <c r="V159" s="394">
        <v>104.2</v>
      </c>
      <c r="W159" s="394">
        <v>104.2</v>
      </c>
      <c r="X159" s="394">
        <v>104.2</v>
      </c>
      <c r="Y159" s="394">
        <v>104.1</v>
      </c>
      <c r="Z159" s="394">
        <v>104.1</v>
      </c>
      <c r="AA159" s="171"/>
    </row>
    <row r="160" spans="1:27" ht="63" x14ac:dyDescent="0.2">
      <c r="A160" s="172" t="s">
        <v>695</v>
      </c>
      <c r="B160" s="235" t="s">
        <v>771</v>
      </c>
      <c r="C160" s="418">
        <v>1</v>
      </c>
      <c r="D160" s="424"/>
      <c r="E160" s="424"/>
      <c r="F160" s="424"/>
      <c r="G160" s="425" t="s">
        <v>182</v>
      </c>
      <c r="H160" s="416"/>
      <c r="I160" s="416"/>
      <c r="J160" s="416"/>
      <c r="K160" s="416"/>
      <c r="L160" s="417">
        <v>62.3</v>
      </c>
      <c r="M160" s="343">
        <v>126.492</v>
      </c>
      <c r="N160" s="343">
        <f>N163</f>
        <v>242.90130000000002</v>
      </c>
      <c r="O160" s="390">
        <f>O163</f>
        <v>351.61099999999999</v>
      </c>
      <c r="P160" s="390">
        <f t="shared" ref="P160:Q160" si="119">P163</f>
        <v>370.69400000000002</v>
      </c>
      <c r="Q160" s="390">
        <f t="shared" si="119"/>
        <v>533.43700000000001</v>
      </c>
      <c r="R160" s="390">
        <v>519.44000000000005</v>
      </c>
      <c r="S160" s="390">
        <f t="shared" ref="S160:T160" si="120">S163</f>
        <v>496.40600000000001</v>
      </c>
      <c r="T160" s="390">
        <f t="shared" si="120"/>
        <v>474.15</v>
      </c>
      <c r="U160" s="373">
        <v>204.66</v>
      </c>
      <c r="V160" s="373">
        <v>204.66</v>
      </c>
      <c r="W160" s="373">
        <v>204.66</v>
      </c>
      <c r="X160" s="373">
        <v>204.66</v>
      </c>
      <c r="Y160" s="373">
        <v>204.66</v>
      </c>
      <c r="Z160" s="373">
        <v>204.66</v>
      </c>
      <c r="AA160" s="171"/>
    </row>
    <row r="161" spans="1:27" ht="45" x14ac:dyDescent="0.2">
      <c r="A161" s="172" t="s">
        <v>147</v>
      </c>
      <c r="B161" s="173" t="s">
        <v>385</v>
      </c>
      <c r="C161" s="418">
        <v>1</v>
      </c>
      <c r="D161" s="424"/>
      <c r="E161" s="424"/>
      <c r="F161" s="424"/>
      <c r="G161" s="425" t="s">
        <v>181</v>
      </c>
      <c r="H161" s="416"/>
      <c r="I161" s="416"/>
      <c r="J161" s="416"/>
      <c r="K161" s="416"/>
      <c r="L161" s="422">
        <f>L160/73.077*100/109.9*100</f>
        <v>77.572831519044243</v>
      </c>
      <c r="M161" s="394">
        <f t="shared" ref="M161:P161" si="121">M160/L160*100/M162*100</f>
        <v>192.08790741536589</v>
      </c>
      <c r="N161" s="394">
        <f t="shared" si="121"/>
        <v>186.98050834470527</v>
      </c>
      <c r="O161" s="394">
        <f t="shared" si="121"/>
        <v>135.53809006849099</v>
      </c>
      <c r="P161" s="394">
        <f t="shared" si="121"/>
        <v>97.168022678812136</v>
      </c>
      <c r="Q161" s="394">
        <f>Q160/P160*100/Q162*100</f>
        <v>138.23462844909633</v>
      </c>
      <c r="R161" s="394">
        <v>133.3266960882388</v>
      </c>
      <c r="S161" s="394">
        <f>S160/O160*100/S162*100</f>
        <v>134.32964059102153</v>
      </c>
      <c r="T161" s="394">
        <f>T160/P160*100/T162*100</f>
        <v>121.70193468011399</v>
      </c>
      <c r="U161" s="389">
        <f>U160/Q160*100/U162*100</f>
        <v>36.819858495091388</v>
      </c>
      <c r="V161" s="389">
        <f>V160/Q160*100/V162*100</f>
        <v>36.819858495091388</v>
      </c>
      <c r="W161" s="389">
        <f>W160/U160*100/W162*100</f>
        <v>95.969289827255281</v>
      </c>
      <c r="X161" s="389">
        <f>X160/V160*100/X162*100</f>
        <v>95.969289827255281</v>
      </c>
      <c r="Y161" s="389">
        <f>Y160/W160*100/Y162*100</f>
        <v>96.061479346781937</v>
      </c>
      <c r="Z161" s="453">
        <f>Z160/X160*100/Z162*100</f>
        <v>96.061479346781937</v>
      </c>
      <c r="AA161" s="171"/>
    </row>
    <row r="162" spans="1:27" ht="27" x14ac:dyDescent="0.2">
      <c r="A162" s="172" t="s">
        <v>148</v>
      </c>
      <c r="B162" s="173" t="s">
        <v>376</v>
      </c>
      <c r="C162" s="418">
        <v>1</v>
      </c>
      <c r="D162" s="424"/>
      <c r="E162" s="424"/>
      <c r="F162" s="424"/>
      <c r="G162" s="425" t="s">
        <v>183</v>
      </c>
      <c r="H162" s="416"/>
      <c r="I162" s="416"/>
      <c r="J162" s="416"/>
      <c r="K162" s="416"/>
      <c r="L162" s="426">
        <v>103.2</v>
      </c>
      <c r="M162" s="394">
        <v>105.7</v>
      </c>
      <c r="N162" s="394">
        <v>102.7</v>
      </c>
      <c r="O162" s="394">
        <v>106.8</v>
      </c>
      <c r="P162" s="394">
        <v>108.5</v>
      </c>
      <c r="Q162" s="394">
        <v>104.1</v>
      </c>
      <c r="R162" s="394">
        <v>105.1</v>
      </c>
      <c r="S162" s="394">
        <v>105.1</v>
      </c>
      <c r="T162" s="394">
        <v>105.1</v>
      </c>
      <c r="U162" s="389">
        <v>104.2</v>
      </c>
      <c r="V162" s="389">
        <v>104.2</v>
      </c>
      <c r="W162" s="389">
        <v>104.2</v>
      </c>
      <c r="X162" s="389">
        <v>104.2</v>
      </c>
      <c r="Y162" s="389">
        <v>104.1</v>
      </c>
      <c r="Z162" s="389">
        <v>104.1</v>
      </c>
      <c r="AA162" s="171"/>
    </row>
    <row r="163" spans="1:27" ht="73.5" x14ac:dyDescent="0.2">
      <c r="A163" s="236" t="s">
        <v>696</v>
      </c>
      <c r="B163" s="173"/>
      <c r="C163" s="418"/>
      <c r="D163" s="424"/>
      <c r="E163" s="424"/>
      <c r="F163" s="424"/>
      <c r="G163" s="425"/>
      <c r="H163" s="416"/>
      <c r="I163" s="416"/>
      <c r="J163" s="416"/>
      <c r="K163" s="416"/>
      <c r="L163" s="417">
        <v>62.3</v>
      </c>
      <c r="M163" s="343">
        <v>126.492</v>
      </c>
      <c r="N163" s="390">
        <f>N166+N167+N168</f>
        <v>242.90130000000002</v>
      </c>
      <c r="O163" s="390">
        <f>O164+O168</f>
        <v>351.61099999999999</v>
      </c>
      <c r="P163" s="390">
        <f t="shared" ref="P163:Q163" si="122">P164+P168</f>
        <v>370.69400000000002</v>
      </c>
      <c r="Q163" s="390">
        <f t="shared" si="122"/>
        <v>533.43700000000001</v>
      </c>
      <c r="R163" s="390">
        <v>519.44000000000005</v>
      </c>
      <c r="S163" s="390">
        <f t="shared" ref="S163:T163" si="123">S164+S168</f>
        <v>496.40600000000001</v>
      </c>
      <c r="T163" s="390">
        <f t="shared" si="123"/>
        <v>474.15</v>
      </c>
      <c r="U163" s="373">
        <f t="shared" ref="U163:Z163" si="124">U166+U167+U168</f>
        <v>369.52</v>
      </c>
      <c r="V163" s="373">
        <f t="shared" si="124"/>
        <v>371.3</v>
      </c>
      <c r="W163" s="373">
        <f t="shared" si="124"/>
        <v>308.84472673674804</v>
      </c>
      <c r="X163" s="373">
        <f t="shared" si="124"/>
        <v>311.65663719999998</v>
      </c>
      <c r="Y163" s="373">
        <f t="shared" si="124"/>
        <v>286.06600527533885</v>
      </c>
      <c r="Z163" s="373">
        <f t="shared" si="124"/>
        <v>289.65421195753316</v>
      </c>
      <c r="AA163" s="174"/>
    </row>
    <row r="164" spans="1:27" ht="31.5" x14ac:dyDescent="0.2">
      <c r="A164" s="178" t="s">
        <v>58</v>
      </c>
      <c r="B164" s="235" t="s">
        <v>115</v>
      </c>
      <c r="C164" s="418">
        <v>1</v>
      </c>
      <c r="D164" s="424"/>
      <c r="E164" s="424"/>
      <c r="F164" s="424"/>
      <c r="G164" s="425" t="s">
        <v>182</v>
      </c>
      <c r="H164" s="416"/>
      <c r="I164" s="416"/>
      <c r="J164" s="416"/>
      <c r="K164" s="416"/>
      <c r="L164" s="417"/>
      <c r="M164" s="343"/>
      <c r="N164" s="388"/>
      <c r="O164" s="388">
        <v>50.12</v>
      </c>
      <c r="P164" s="388">
        <v>118.967</v>
      </c>
      <c r="Q164" s="388">
        <v>117.3</v>
      </c>
      <c r="R164" s="388">
        <v>95.64</v>
      </c>
      <c r="S164" s="388">
        <v>80</v>
      </c>
      <c r="T164" s="388">
        <v>82.35</v>
      </c>
      <c r="U164" s="452">
        <v>45.5</v>
      </c>
      <c r="V164" s="452">
        <v>45.5</v>
      </c>
      <c r="W164" s="452">
        <v>45.5</v>
      </c>
      <c r="X164" s="452">
        <v>45.5</v>
      </c>
      <c r="Y164" s="452">
        <v>45.5</v>
      </c>
      <c r="Z164" s="452">
        <v>45.5</v>
      </c>
      <c r="AA164" s="174"/>
    </row>
    <row r="165" spans="1:27" ht="12.75" x14ac:dyDescent="0.2">
      <c r="A165" s="178" t="s">
        <v>720</v>
      </c>
      <c r="B165" s="173"/>
      <c r="C165" s="418"/>
      <c r="D165" s="424"/>
      <c r="E165" s="424"/>
      <c r="F165" s="424"/>
      <c r="G165" s="425"/>
      <c r="H165" s="416"/>
      <c r="I165" s="416"/>
      <c r="J165" s="416"/>
      <c r="K165" s="416"/>
      <c r="L165" s="417"/>
      <c r="M165" s="343"/>
      <c r="N165" s="388"/>
      <c r="O165" s="388"/>
      <c r="P165" s="388"/>
      <c r="Q165" s="388"/>
      <c r="R165" s="388"/>
      <c r="S165" s="388"/>
      <c r="T165" s="388"/>
      <c r="U165" s="452"/>
      <c r="V165" s="452"/>
      <c r="W165" s="452"/>
      <c r="X165" s="452"/>
      <c r="Y165" s="452"/>
      <c r="Z165" s="452"/>
      <c r="AA165" s="174"/>
    </row>
    <row r="166" spans="1:27" ht="12.75" x14ac:dyDescent="0.2">
      <c r="A166" s="192" t="s">
        <v>552</v>
      </c>
      <c r="B166" s="235" t="s">
        <v>115</v>
      </c>
      <c r="C166" s="418">
        <v>1</v>
      </c>
      <c r="D166" s="424"/>
      <c r="E166" s="424"/>
      <c r="F166" s="424"/>
      <c r="G166" s="425" t="s">
        <v>182</v>
      </c>
      <c r="H166" s="416"/>
      <c r="I166" s="416"/>
      <c r="J166" s="416"/>
      <c r="K166" s="416"/>
      <c r="L166" s="417"/>
      <c r="M166" s="343"/>
      <c r="N166" s="388"/>
      <c r="O166" s="388"/>
      <c r="P166" s="388"/>
      <c r="Q166" s="388"/>
      <c r="R166" s="388"/>
      <c r="S166" s="388"/>
      <c r="T166" s="388"/>
      <c r="U166" s="452"/>
      <c r="V166" s="452"/>
      <c r="W166" s="452"/>
      <c r="X166" s="452"/>
      <c r="Y166" s="452"/>
      <c r="Z166" s="452"/>
      <c r="AA166" s="174"/>
    </row>
    <row r="167" spans="1:27" ht="12.75" x14ac:dyDescent="0.2">
      <c r="A167" s="192" t="s">
        <v>553</v>
      </c>
      <c r="B167" s="235" t="s">
        <v>115</v>
      </c>
      <c r="C167" s="418">
        <v>1</v>
      </c>
      <c r="D167" s="424"/>
      <c r="E167" s="424"/>
      <c r="F167" s="424"/>
      <c r="G167" s="425" t="s">
        <v>182</v>
      </c>
      <c r="H167" s="416"/>
      <c r="I167" s="416"/>
      <c r="J167" s="416"/>
      <c r="K167" s="416"/>
      <c r="L167" s="417"/>
      <c r="M167" s="343"/>
      <c r="N167" s="388"/>
      <c r="O167" s="388"/>
      <c r="P167" s="388"/>
      <c r="Q167" s="388"/>
      <c r="R167" s="388"/>
      <c r="S167" s="388"/>
      <c r="T167" s="388"/>
      <c r="U167" s="452"/>
      <c r="V167" s="452"/>
      <c r="W167" s="452"/>
      <c r="X167" s="452"/>
      <c r="Y167" s="452"/>
      <c r="Z167" s="452"/>
      <c r="AA167" s="174"/>
    </row>
    <row r="168" spans="1:27" ht="31.5" x14ac:dyDescent="0.2">
      <c r="A168" s="178" t="s">
        <v>603</v>
      </c>
      <c r="B168" s="235" t="s">
        <v>115</v>
      </c>
      <c r="C168" s="418">
        <v>1</v>
      </c>
      <c r="D168" s="424"/>
      <c r="E168" s="424"/>
      <c r="F168" s="424"/>
      <c r="G168" s="425" t="s">
        <v>182</v>
      </c>
      <c r="H168" s="416"/>
      <c r="I168" s="416"/>
      <c r="J168" s="416"/>
      <c r="K168" s="416"/>
      <c r="L168" s="417">
        <v>62.3</v>
      </c>
      <c r="M168" s="343">
        <v>126.492</v>
      </c>
      <c r="N168" s="390">
        <f>N175+N177+N178+N180</f>
        <v>242.90130000000002</v>
      </c>
      <c r="O168" s="390">
        <f>O175+O177+O178</f>
        <v>301.49099999999999</v>
      </c>
      <c r="P168" s="390">
        <f t="shared" ref="P168:Z168" si="125">P175+P177+P178</f>
        <v>251.727</v>
      </c>
      <c r="Q168" s="390">
        <f t="shared" si="125"/>
        <v>416.137</v>
      </c>
      <c r="R168" s="390">
        <v>423.8</v>
      </c>
      <c r="S168" s="390">
        <f t="shared" ref="S168:T168" si="126">S175+S177+S178</f>
        <v>416.40600000000001</v>
      </c>
      <c r="T168" s="390">
        <f t="shared" si="126"/>
        <v>391.79999999999995</v>
      </c>
      <c r="U168" s="373">
        <f t="shared" si="125"/>
        <v>369.52</v>
      </c>
      <c r="V168" s="373">
        <f t="shared" si="125"/>
        <v>371.3</v>
      </c>
      <c r="W168" s="373">
        <f t="shared" si="125"/>
        <v>308.84472673674804</v>
      </c>
      <c r="X168" s="373">
        <f t="shared" si="125"/>
        <v>311.65663719999998</v>
      </c>
      <c r="Y168" s="373">
        <f t="shared" si="125"/>
        <v>286.06600527533885</v>
      </c>
      <c r="Z168" s="373">
        <f t="shared" si="125"/>
        <v>289.65421195753316</v>
      </c>
      <c r="AA168" s="174"/>
    </row>
    <row r="169" spans="1:27" ht="12.75" x14ac:dyDescent="0.2">
      <c r="A169" s="178" t="s">
        <v>720</v>
      </c>
      <c r="B169" s="173"/>
      <c r="C169" s="418"/>
      <c r="D169" s="424"/>
      <c r="E169" s="424"/>
      <c r="F169" s="424"/>
      <c r="G169" s="425"/>
      <c r="H169" s="416"/>
      <c r="I169" s="416"/>
      <c r="J169" s="416"/>
      <c r="K169" s="416"/>
      <c r="L169" s="417"/>
      <c r="M169" s="343"/>
      <c r="N169" s="388"/>
      <c r="O169" s="388"/>
      <c r="P169" s="388"/>
      <c r="Q169" s="388"/>
      <c r="R169" s="388"/>
      <c r="S169" s="388"/>
      <c r="T169" s="388"/>
      <c r="U169" s="452"/>
      <c r="V169" s="452"/>
      <c r="W169" s="452"/>
      <c r="X169" s="452"/>
      <c r="Y169" s="452"/>
      <c r="Z169" s="452"/>
      <c r="AA169" s="174"/>
    </row>
    <row r="170" spans="1:27" ht="12.75" x14ac:dyDescent="0.2">
      <c r="A170" s="192" t="s">
        <v>554</v>
      </c>
      <c r="B170" s="235" t="s">
        <v>115</v>
      </c>
      <c r="C170" s="418">
        <v>1</v>
      </c>
      <c r="D170" s="424"/>
      <c r="E170" s="424"/>
      <c r="F170" s="424"/>
      <c r="G170" s="425" t="s">
        <v>182</v>
      </c>
      <c r="H170" s="416"/>
      <c r="I170" s="416"/>
      <c r="J170" s="416"/>
      <c r="K170" s="416"/>
      <c r="L170" s="417"/>
      <c r="M170" s="343"/>
      <c r="N170" s="388"/>
      <c r="O170" s="388"/>
      <c r="P170" s="388"/>
      <c r="Q170" s="388"/>
      <c r="R170" s="388"/>
      <c r="S170" s="388"/>
      <c r="T170" s="388"/>
      <c r="U170" s="452"/>
      <c r="V170" s="452"/>
      <c r="W170" s="452"/>
      <c r="X170" s="452"/>
      <c r="Y170" s="452"/>
      <c r="Z170" s="452"/>
      <c r="AA170" s="174"/>
    </row>
    <row r="171" spans="1:27" ht="21" x14ac:dyDescent="0.2">
      <c r="A171" s="237" t="s">
        <v>555</v>
      </c>
      <c r="B171" s="235" t="s">
        <v>115</v>
      </c>
      <c r="C171" s="418">
        <v>1</v>
      </c>
      <c r="D171" s="424"/>
      <c r="E171" s="424"/>
      <c r="F171" s="424"/>
      <c r="G171" s="425" t="s">
        <v>182</v>
      </c>
      <c r="H171" s="416"/>
      <c r="I171" s="416"/>
      <c r="J171" s="416"/>
      <c r="K171" s="416"/>
      <c r="L171" s="417"/>
      <c r="M171" s="343"/>
      <c r="N171" s="388"/>
      <c r="O171" s="388"/>
      <c r="P171" s="388"/>
      <c r="Q171" s="388"/>
      <c r="R171" s="388"/>
      <c r="S171" s="388"/>
      <c r="T171" s="388"/>
      <c r="U171" s="452"/>
      <c r="V171" s="452"/>
      <c r="W171" s="452"/>
      <c r="X171" s="452"/>
      <c r="Y171" s="452"/>
      <c r="Z171" s="452"/>
      <c r="AA171" s="174"/>
    </row>
    <row r="172" spans="1:27" ht="21" x14ac:dyDescent="0.2">
      <c r="A172" s="192" t="s">
        <v>556</v>
      </c>
      <c r="B172" s="235" t="s">
        <v>115</v>
      </c>
      <c r="C172" s="418">
        <v>1</v>
      </c>
      <c r="D172" s="424"/>
      <c r="E172" s="424"/>
      <c r="F172" s="424"/>
      <c r="G172" s="425" t="s">
        <v>182</v>
      </c>
      <c r="H172" s="416"/>
      <c r="I172" s="416"/>
      <c r="J172" s="416"/>
      <c r="K172" s="416"/>
      <c r="L172" s="417"/>
      <c r="M172" s="343"/>
      <c r="N172" s="388"/>
      <c r="O172" s="388"/>
      <c r="P172" s="388"/>
      <c r="Q172" s="388"/>
      <c r="R172" s="388"/>
      <c r="S172" s="388"/>
      <c r="T172" s="388"/>
      <c r="U172" s="452"/>
      <c r="V172" s="452"/>
      <c r="W172" s="452"/>
      <c r="X172" s="452"/>
      <c r="Y172" s="452"/>
      <c r="Z172" s="452"/>
      <c r="AA172" s="174"/>
    </row>
    <row r="173" spans="1:27" ht="12.75" x14ac:dyDescent="0.2">
      <c r="A173" s="192" t="s">
        <v>557</v>
      </c>
      <c r="B173" s="235" t="s">
        <v>115</v>
      </c>
      <c r="C173" s="418">
        <v>1</v>
      </c>
      <c r="D173" s="424"/>
      <c r="E173" s="424"/>
      <c r="F173" s="424"/>
      <c r="G173" s="425" t="s">
        <v>182</v>
      </c>
      <c r="H173" s="416"/>
      <c r="I173" s="416"/>
      <c r="J173" s="416"/>
      <c r="K173" s="416"/>
      <c r="L173" s="417">
        <v>62.3</v>
      </c>
      <c r="M173" s="448">
        <v>126.492</v>
      </c>
      <c r="N173" s="390">
        <f>SUM(N175:N178)</f>
        <v>219.16400000000002</v>
      </c>
      <c r="O173" s="390">
        <f>O175+O177+O178</f>
        <v>301.49099999999999</v>
      </c>
      <c r="P173" s="390">
        <f t="shared" ref="P173:Q173" si="127">P175+P177+P178</f>
        <v>251.727</v>
      </c>
      <c r="Q173" s="390">
        <f t="shared" si="127"/>
        <v>416.137</v>
      </c>
      <c r="R173" s="390">
        <v>423.8</v>
      </c>
      <c r="S173" s="390">
        <f t="shared" ref="S173:T173" si="128">S175+S177+S178</f>
        <v>416.40600000000001</v>
      </c>
      <c r="T173" s="390">
        <f t="shared" si="128"/>
        <v>391.79999999999995</v>
      </c>
      <c r="U173" s="373">
        <f t="shared" ref="U173:Z173" si="129">U175+U177+U178</f>
        <v>369.52</v>
      </c>
      <c r="V173" s="373">
        <f t="shared" si="129"/>
        <v>371.3</v>
      </c>
      <c r="W173" s="373">
        <f t="shared" si="129"/>
        <v>308.84472673674804</v>
      </c>
      <c r="X173" s="373">
        <f t="shared" si="129"/>
        <v>311.65663719999998</v>
      </c>
      <c r="Y173" s="373">
        <f t="shared" si="129"/>
        <v>286.06600527533885</v>
      </c>
      <c r="Z173" s="373">
        <f t="shared" si="129"/>
        <v>289.65421195753316</v>
      </c>
      <c r="AA173" s="174"/>
    </row>
    <row r="174" spans="1:27" ht="12.75" x14ac:dyDescent="0.2">
      <c r="A174" s="192" t="s">
        <v>913</v>
      </c>
      <c r="B174" s="173"/>
      <c r="C174" s="418"/>
      <c r="D174" s="424"/>
      <c r="E174" s="424"/>
      <c r="F174" s="424"/>
      <c r="G174" s="425"/>
      <c r="H174" s="416"/>
      <c r="I174" s="416"/>
      <c r="J174" s="416"/>
      <c r="K174" s="416"/>
      <c r="L174" s="417"/>
      <c r="M174" s="448"/>
      <c r="N174" s="449"/>
      <c r="O174" s="449"/>
      <c r="P174" s="449"/>
      <c r="Q174" s="449"/>
      <c r="R174" s="449"/>
      <c r="S174" s="449"/>
      <c r="T174" s="449"/>
      <c r="U174" s="454"/>
      <c r="V174" s="454"/>
      <c r="W174" s="454"/>
      <c r="X174" s="454"/>
      <c r="Y174" s="454"/>
      <c r="Z174" s="454"/>
      <c r="AA174" s="174"/>
    </row>
    <row r="175" spans="1:27" ht="12.75" x14ac:dyDescent="0.2">
      <c r="A175" s="237" t="s">
        <v>558</v>
      </c>
      <c r="B175" s="235" t="s">
        <v>115</v>
      </c>
      <c r="C175" s="418">
        <v>1</v>
      </c>
      <c r="D175" s="424"/>
      <c r="E175" s="424"/>
      <c r="F175" s="424"/>
      <c r="G175" s="425" t="s">
        <v>182</v>
      </c>
      <c r="H175" s="416"/>
      <c r="I175" s="416"/>
      <c r="J175" s="416"/>
      <c r="K175" s="416"/>
      <c r="L175" s="417">
        <v>21.3</v>
      </c>
      <c r="M175" s="448">
        <v>46.332999999999998</v>
      </c>
      <c r="N175" s="449">
        <v>12.34</v>
      </c>
      <c r="O175" s="449">
        <v>91.978999999999999</v>
      </c>
      <c r="P175" s="449">
        <v>63.332999999999998</v>
      </c>
      <c r="Q175" s="449">
        <v>71.564999999999998</v>
      </c>
      <c r="R175" s="449">
        <v>76.5</v>
      </c>
      <c r="S175" s="449">
        <v>65.5</v>
      </c>
      <c r="T175" s="449">
        <v>60.2</v>
      </c>
      <c r="U175" s="372">
        <v>46.52</v>
      </c>
      <c r="V175" s="372">
        <v>47.3</v>
      </c>
      <c r="W175" s="454">
        <f t="shared" ref="W175:Z175" si="130">U175/U157*W157</f>
        <v>48.644726736748076</v>
      </c>
      <c r="X175" s="454">
        <f t="shared" si="130"/>
        <v>51.356637199999987</v>
      </c>
      <c r="Y175" s="454">
        <f t="shared" si="130"/>
        <v>52.766005275338841</v>
      </c>
      <c r="Z175" s="454">
        <f t="shared" si="130"/>
        <v>55.654211957533178</v>
      </c>
      <c r="AA175" s="174"/>
    </row>
    <row r="176" spans="1:27" ht="31.5" x14ac:dyDescent="0.2">
      <c r="A176" s="238" t="s">
        <v>559</v>
      </c>
      <c r="B176" s="235" t="s">
        <v>115</v>
      </c>
      <c r="C176" s="418">
        <v>1</v>
      </c>
      <c r="D176" s="424"/>
      <c r="E176" s="424"/>
      <c r="F176" s="424"/>
      <c r="G176" s="425" t="s">
        <v>182</v>
      </c>
      <c r="H176" s="416"/>
      <c r="I176" s="416"/>
      <c r="J176" s="416"/>
      <c r="K176" s="416"/>
      <c r="L176" s="417"/>
      <c r="M176" s="448"/>
      <c r="N176" s="449"/>
      <c r="O176" s="449"/>
      <c r="P176" s="449"/>
      <c r="Q176" s="449"/>
      <c r="R176" s="449"/>
      <c r="S176" s="449"/>
      <c r="T176" s="449"/>
      <c r="U176" s="454"/>
      <c r="V176" s="454"/>
      <c r="W176" s="454"/>
      <c r="X176" s="454"/>
      <c r="Y176" s="454"/>
      <c r="Z176" s="454"/>
      <c r="AA176" s="174"/>
    </row>
    <row r="177" spans="1:27" ht="21" x14ac:dyDescent="0.2">
      <c r="A177" s="237" t="s">
        <v>560</v>
      </c>
      <c r="B177" s="235" t="s">
        <v>115</v>
      </c>
      <c r="C177" s="418">
        <v>1</v>
      </c>
      <c r="D177" s="424"/>
      <c r="E177" s="424"/>
      <c r="F177" s="424"/>
      <c r="G177" s="425" t="s">
        <v>182</v>
      </c>
      <c r="H177" s="416"/>
      <c r="I177" s="416"/>
      <c r="J177" s="416"/>
      <c r="K177" s="416"/>
      <c r="L177" s="417">
        <v>36.5</v>
      </c>
      <c r="M177" s="448">
        <v>68.340999999999994</v>
      </c>
      <c r="N177" s="449">
        <v>163.37</v>
      </c>
      <c r="O177" s="449">
        <v>188.77199999999999</v>
      </c>
      <c r="P177" s="449">
        <v>145.108</v>
      </c>
      <c r="Q177" s="449">
        <v>326.74599999999998</v>
      </c>
      <c r="R177" s="449">
        <v>328.85</v>
      </c>
      <c r="S177" s="449">
        <v>325.45</v>
      </c>
      <c r="T177" s="449">
        <v>305.2</v>
      </c>
      <c r="U177" s="372">
        <v>297.7</v>
      </c>
      <c r="V177" s="454">
        <v>298</v>
      </c>
      <c r="W177" s="454">
        <v>240</v>
      </c>
      <c r="X177" s="454">
        <v>240</v>
      </c>
      <c r="Y177" s="454">
        <v>213.3</v>
      </c>
      <c r="Z177" s="454">
        <v>214</v>
      </c>
      <c r="AA177" s="174"/>
    </row>
    <row r="178" spans="1:27" ht="12.75" x14ac:dyDescent="0.2">
      <c r="A178" s="237" t="s">
        <v>954</v>
      </c>
      <c r="B178" s="235" t="s">
        <v>115</v>
      </c>
      <c r="C178" s="418"/>
      <c r="D178" s="424"/>
      <c r="E178" s="424"/>
      <c r="F178" s="424"/>
      <c r="G178" s="425"/>
      <c r="H178" s="416"/>
      <c r="I178" s="416"/>
      <c r="J178" s="416"/>
      <c r="K178" s="416"/>
      <c r="L178" s="417"/>
      <c r="M178" s="448"/>
      <c r="N178" s="449">
        <v>43.454000000000001</v>
      </c>
      <c r="O178" s="449">
        <v>20.74</v>
      </c>
      <c r="P178" s="449">
        <v>43.286000000000001</v>
      </c>
      <c r="Q178" s="449">
        <v>17.826000000000001</v>
      </c>
      <c r="R178" s="449">
        <v>18.45</v>
      </c>
      <c r="S178" s="449">
        <v>25.456</v>
      </c>
      <c r="T178" s="449">
        <v>26.4</v>
      </c>
      <c r="U178" s="454">
        <v>25.3</v>
      </c>
      <c r="V178" s="454">
        <v>26</v>
      </c>
      <c r="W178" s="454">
        <v>20.2</v>
      </c>
      <c r="X178" s="454">
        <v>20.3</v>
      </c>
      <c r="Y178" s="454">
        <v>20</v>
      </c>
      <c r="Z178" s="454">
        <v>20</v>
      </c>
      <c r="AA178" s="174"/>
    </row>
    <row r="179" spans="1:27" ht="12.75" x14ac:dyDescent="0.2">
      <c r="A179" s="192" t="s">
        <v>561</v>
      </c>
      <c r="B179" s="235" t="s">
        <v>115</v>
      </c>
      <c r="C179" s="418">
        <v>1</v>
      </c>
      <c r="D179" s="424"/>
      <c r="E179" s="424"/>
      <c r="F179" s="424"/>
      <c r="G179" s="425" t="s">
        <v>182</v>
      </c>
      <c r="H179" s="416"/>
      <c r="I179" s="416"/>
      <c r="J179" s="416"/>
      <c r="K179" s="416"/>
      <c r="L179" s="417"/>
      <c r="M179" s="448"/>
      <c r="N179" s="449"/>
      <c r="O179" s="449">
        <v>103.5</v>
      </c>
      <c r="P179" s="449">
        <v>105</v>
      </c>
      <c r="Q179" s="449"/>
      <c r="R179" s="449"/>
      <c r="S179" s="449"/>
      <c r="T179" s="449"/>
      <c r="U179" s="454"/>
      <c r="V179" s="454"/>
      <c r="W179" s="454"/>
      <c r="X179" s="454"/>
      <c r="Y179" s="454"/>
      <c r="Z179" s="454"/>
      <c r="AA179" s="174"/>
    </row>
    <row r="180" spans="1:27" ht="12.75" x14ac:dyDescent="0.2">
      <c r="A180" s="192" t="s">
        <v>453</v>
      </c>
      <c r="B180" s="235" t="s">
        <v>115</v>
      </c>
      <c r="C180" s="418">
        <v>1</v>
      </c>
      <c r="D180" s="424"/>
      <c r="E180" s="424"/>
      <c r="F180" s="424"/>
      <c r="G180" s="425" t="s">
        <v>182</v>
      </c>
      <c r="H180" s="416"/>
      <c r="I180" s="416"/>
      <c r="J180" s="416"/>
      <c r="K180" s="416"/>
      <c r="L180" s="417">
        <v>4.5</v>
      </c>
      <c r="M180" s="448">
        <v>5.7</v>
      </c>
      <c r="N180" s="449">
        <v>23.737300000000001</v>
      </c>
      <c r="O180" s="449">
        <v>194.64099999999999</v>
      </c>
      <c r="P180" s="449">
        <v>207.64500000000001</v>
      </c>
      <c r="Q180" s="449">
        <v>177.41200000000001</v>
      </c>
      <c r="R180" s="449">
        <v>201.1</v>
      </c>
      <c r="S180" s="449">
        <v>120</v>
      </c>
      <c r="T180" s="449">
        <v>130.5</v>
      </c>
      <c r="U180" s="455">
        <v>211.87</v>
      </c>
      <c r="V180" s="454">
        <v>212.3</v>
      </c>
      <c r="W180" s="454">
        <v>213</v>
      </c>
      <c r="X180" s="454">
        <f t="shared" ref="X180:Z180" si="131">V180/V157*X157</f>
        <v>230.5076972</v>
      </c>
      <c r="Y180" s="454">
        <f t="shared" si="131"/>
        <v>231.04578599999999</v>
      </c>
      <c r="Z180" s="454">
        <f t="shared" si="131"/>
        <v>249.79681180939315</v>
      </c>
      <c r="AA180" s="174"/>
    </row>
    <row r="181" spans="1:27" ht="21" x14ac:dyDescent="0.2">
      <c r="A181" s="192" t="s">
        <v>409</v>
      </c>
      <c r="B181" s="235" t="s">
        <v>115</v>
      </c>
      <c r="C181" s="418">
        <v>1</v>
      </c>
      <c r="D181" s="424"/>
      <c r="E181" s="424"/>
      <c r="F181" s="424"/>
      <c r="G181" s="425" t="s">
        <v>182</v>
      </c>
      <c r="H181" s="416"/>
      <c r="I181" s="416"/>
      <c r="J181" s="416"/>
      <c r="K181" s="416"/>
      <c r="L181" s="417"/>
      <c r="M181" s="343"/>
      <c r="N181" s="388"/>
      <c r="O181" s="388"/>
      <c r="P181" s="388"/>
      <c r="Q181" s="388"/>
      <c r="R181" s="388"/>
      <c r="S181" s="388"/>
      <c r="T181" s="388"/>
      <c r="U181" s="452"/>
      <c r="V181" s="452"/>
      <c r="W181" s="452"/>
      <c r="X181" s="452"/>
      <c r="Y181" s="452"/>
      <c r="Z181" s="452"/>
      <c r="AA181" s="174"/>
    </row>
    <row r="182" spans="1:27" ht="14.25" x14ac:dyDescent="0.2">
      <c r="A182" s="220" t="s">
        <v>792</v>
      </c>
      <c r="B182" s="173"/>
      <c r="C182" s="418"/>
      <c r="D182" s="424"/>
      <c r="E182" s="424"/>
      <c r="F182" s="424"/>
      <c r="G182" s="425"/>
      <c r="H182" s="416"/>
      <c r="I182" s="416"/>
      <c r="J182" s="416"/>
      <c r="K182" s="416"/>
      <c r="L182" s="417"/>
      <c r="M182" s="343"/>
      <c r="N182" s="387"/>
      <c r="O182" s="388"/>
      <c r="P182" s="388"/>
      <c r="Q182" s="388"/>
      <c r="R182" s="388"/>
      <c r="S182" s="388"/>
      <c r="T182" s="387"/>
      <c r="U182" s="452"/>
      <c r="V182" s="452"/>
      <c r="W182" s="452"/>
      <c r="X182" s="452"/>
      <c r="Y182" s="452"/>
      <c r="Z182" s="452"/>
      <c r="AA182" s="174"/>
    </row>
    <row r="183" spans="1:27" ht="12.75" x14ac:dyDescent="0.2">
      <c r="A183" s="172" t="s">
        <v>59</v>
      </c>
      <c r="B183" s="173" t="s">
        <v>374</v>
      </c>
      <c r="C183" s="418">
        <v>1</v>
      </c>
      <c r="D183" s="424"/>
      <c r="E183" s="424"/>
      <c r="F183" s="424"/>
      <c r="G183" s="425" t="s">
        <v>182</v>
      </c>
      <c r="H183" s="416"/>
      <c r="I183" s="416"/>
      <c r="J183" s="416"/>
      <c r="K183" s="416"/>
      <c r="L183" s="422">
        <v>8.1999999999999993</v>
      </c>
      <c r="M183" s="393">
        <v>8.1999999999999993</v>
      </c>
      <c r="N183" s="393">
        <v>7.5</v>
      </c>
      <c r="O183" s="393">
        <v>3.9</v>
      </c>
      <c r="P183" s="393">
        <v>4.2</v>
      </c>
      <c r="Q183" s="393">
        <v>66</v>
      </c>
      <c r="R183" s="393">
        <v>110</v>
      </c>
      <c r="S183" s="393">
        <v>26.9</v>
      </c>
      <c r="T183" s="393">
        <v>38.200000000000003</v>
      </c>
      <c r="U183" s="391">
        <v>30</v>
      </c>
      <c r="V183" s="391">
        <v>40</v>
      </c>
      <c r="W183" s="391">
        <v>30</v>
      </c>
      <c r="X183" s="391">
        <v>40</v>
      </c>
      <c r="Y183" s="391">
        <v>40</v>
      </c>
      <c r="Z183" s="391">
        <v>50</v>
      </c>
      <c r="AA183" s="174"/>
    </row>
    <row r="184" spans="1:27" ht="21" x14ac:dyDescent="0.2">
      <c r="A184" s="172" t="s">
        <v>60</v>
      </c>
      <c r="B184" s="173" t="s">
        <v>374</v>
      </c>
      <c r="C184" s="418">
        <v>1</v>
      </c>
      <c r="D184" s="424"/>
      <c r="E184" s="424"/>
      <c r="F184" s="424"/>
      <c r="G184" s="425" t="s">
        <v>182</v>
      </c>
      <c r="H184" s="416"/>
      <c r="I184" s="416"/>
      <c r="J184" s="416"/>
      <c r="K184" s="416"/>
      <c r="L184" s="422">
        <v>3.1</v>
      </c>
      <c r="M184" s="393">
        <v>3.1</v>
      </c>
      <c r="N184" s="393">
        <v>3.1</v>
      </c>
      <c r="O184" s="393">
        <v>2.4</v>
      </c>
      <c r="P184" s="393">
        <v>3.1</v>
      </c>
      <c r="Q184" s="393">
        <v>4.2</v>
      </c>
      <c r="R184" s="393">
        <v>6</v>
      </c>
      <c r="S184" s="393">
        <v>4</v>
      </c>
      <c r="T184" s="393">
        <v>5.6</v>
      </c>
      <c r="U184" s="391">
        <v>2.2000000000000002</v>
      </c>
      <c r="V184" s="391">
        <v>2.2999999999999998</v>
      </c>
      <c r="W184" s="391">
        <v>2.2000000000000002</v>
      </c>
      <c r="X184" s="391">
        <v>2.4</v>
      </c>
      <c r="Y184" s="391">
        <v>2.5</v>
      </c>
      <c r="Z184" s="391">
        <v>2.6</v>
      </c>
      <c r="AA184" s="174"/>
    </row>
    <row r="185" spans="1:27" ht="21" x14ac:dyDescent="0.2">
      <c r="A185" s="172" t="s">
        <v>697</v>
      </c>
      <c r="B185" s="173" t="s">
        <v>374</v>
      </c>
      <c r="C185" s="418">
        <v>1</v>
      </c>
      <c r="D185" s="424"/>
      <c r="E185" s="424"/>
      <c r="F185" s="424"/>
      <c r="G185" s="425" t="s">
        <v>182</v>
      </c>
      <c r="H185" s="416"/>
      <c r="I185" s="416"/>
      <c r="J185" s="416"/>
      <c r="K185" s="416"/>
      <c r="L185" s="422">
        <v>317.5</v>
      </c>
      <c r="M185" s="393">
        <v>317.5</v>
      </c>
      <c r="N185" s="393">
        <f>M185+N183-N184</f>
        <v>321.89999999999998</v>
      </c>
      <c r="O185" s="393">
        <v>328.9</v>
      </c>
      <c r="P185" s="393">
        <f>O185+P183-P184</f>
        <v>329.99999999999994</v>
      </c>
      <c r="Q185" s="393">
        <f>P185+Q183-Q184</f>
        <v>391.79999999999995</v>
      </c>
      <c r="R185" s="393">
        <v>433.99999999999994</v>
      </c>
      <c r="S185" s="393">
        <f>O185+S183-S184</f>
        <v>351.79999999999995</v>
      </c>
      <c r="T185" s="393">
        <f>P185+T183-T184</f>
        <v>362.59999999999991</v>
      </c>
      <c r="U185" s="393">
        <f>Q185+U183-U184</f>
        <v>419.59999999999997</v>
      </c>
      <c r="V185" s="391">
        <f t="shared" ref="V185:Z185" si="132">U185+V183-V184</f>
        <v>457.29999999999995</v>
      </c>
      <c r="W185" s="391">
        <f t="shared" si="132"/>
        <v>485.09999999999997</v>
      </c>
      <c r="X185" s="391">
        <f t="shared" si="132"/>
        <v>522.69999999999993</v>
      </c>
      <c r="Y185" s="391">
        <f t="shared" si="132"/>
        <v>560.19999999999993</v>
      </c>
      <c r="Z185" s="391">
        <f t="shared" si="132"/>
        <v>607.59999999999991</v>
      </c>
      <c r="AA185" s="174"/>
    </row>
    <row r="186" spans="1:27" ht="14.25" x14ac:dyDescent="0.2">
      <c r="A186" s="220" t="s">
        <v>793</v>
      </c>
      <c r="B186" s="189"/>
      <c r="C186" s="418"/>
      <c r="D186" s="424"/>
      <c r="E186" s="424"/>
      <c r="F186" s="424"/>
      <c r="G186" s="425"/>
      <c r="H186" s="416"/>
      <c r="I186" s="416"/>
      <c r="J186" s="416"/>
      <c r="K186" s="416"/>
      <c r="L186" s="450"/>
      <c r="M186" s="345"/>
      <c r="N186" s="387"/>
      <c r="O186" s="387"/>
      <c r="P186" s="387"/>
      <c r="Q186" s="388"/>
      <c r="R186" s="388"/>
      <c r="S186" s="388"/>
      <c r="T186" s="388"/>
      <c r="U186" s="395"/>
      <c r="V186" s="395"/>
      <c r="W186" s="395"/>
      <c r="X186" s="395"/>
      <c r="Y186" s="395"/>
      <c r="Z186" s="395"/>
      <c r="AA186" s="174"/>
    </row>
    <row r="187" spans="1:27" ht="12.75" x14ac:dyDescent="0.2">
      <c r="A187" s="307" t="s">
        <v>797</v>
      </c>
      <c r="B187" s="173" t="s">
        <v>374</v>
      </c>
      <c r="C187" s="418"/>
      <c r="D187" s="424"/>
      <c r="E187" s="424"/>
      <c r="F187" s="424"/>
      <c r="G187" s="425"/>
      <c r="H187" s="416"/>
      <c r="I187" s="416"/>
      <c r="J187" s="416"/>
      <c r="K187" s="416"/>
      <c r="L187" s="417">
        <v>333.60399999999998</v>
      </c>
      <c r="M187" s="449">
        <f t="shared" ref="M187" si="133">M188+M207+M200</f>
        <v>391.36269999999996</v>
      </c>
      <c r="N187" s="449">
        <f>N188+N200+N207</f>
        <v>396.05269999999996</v>
      </c>
      <c r="O187" s="376">
        <v>525.274</v>
      </c>
      <c r="P187" s="376">
        <v>598.76300000000003</v>
      </c>
      <c r="Q187" s="376">
        <v>635.80799999999999</v>
      </c>
      <c r="R187" s="376">
        <v>773.553</v>
      </c>
      <c r="S187" s="376">
        <f>SUM(S188+S200+S207)</f>
        <v>708.697</v>
      </c>
      <c r="T187" s="376">
        <f>SUM(T188+T200+T207)</f>
        <v>866.83500000000004</v>
      </c>
      <c r="U187" s="376">
        <f>U188+U200+U207</f>
        <v>735.05799999999999</v>
      </c>
      <c r="V187" s="465">
        <f>V188+V200+V207</f>
        <v>735.05799999999999</v>
      </c>
      <c r="W187" s="465">
        <f t="shared" ref="W187:Z187" si="134">W188+W207+W200</f>
        <v>695.51799999999992</v>
      </c>
      <c r="X187" s="465">
        <f t="shared" si="134"/>
        <v>695.51799999999992</v>
      </c>
      <c r="Y187" s="465">
        <f t="shared" si="134"/>
        <v>700.32399999999996</v>
      </c>
      <c r="Z187" s="465">
        <f t="shared" si="134"/>
        <v>700.32399999999996</v>
      </c>
      <c r="AA187" s="174"/>
    </row>
    <row r="188" spans="1:27" ht="12.75" x14ac:dyDescent="0.2">
      <c r="A188" s="302" t="s">
        <v>798</v>
      </c>
      <c r="B188" s="173" t="s">
        <v>374</v>
      </c>
      <c r="C188" s="418">
        <v>1</v>
      </c>
      <c r="D188" s="424"/>
      <c r="E188" s="424"/>
      <c r="F188" s="424"/>
      <c r="G188" s="425" t="s">
        <v>182</v>
      </c>
      <c r="H188" s="416"/>
      <c r="I188" s="416"/>
      <c r="J188" s="416"/>
      <c r="K188" s="416"/>
      <c r="L188" s="417">
        <v>22.189</v>
      </c>
      <c r="M188" s="343">
        <f t="shared" ref="M188:N188" si="135">M189+M190+M194+M199+M198</f>
        <v>25.8049</v>
      </c>
      <c r="N188" s="343">
        <f t="shared" si="135"/>
        <v>24.383600000000001</v>
      </c>
      <c r="O188" s="372">
        <v>77.981999999999999</v>
      </c>
      <c r="P188" s="372">
        <v>70.882000000000005</v>
      </c>
      <c r="Q188" s="373">
        <v>79.421000000000006</v>
      </c>
      <c r="R188" s="373">
        <v>86.494</v>
      </c>
      <c r="S188" s="373">
        <f>SUM(S189+S190+S194+S198+S199)</f>
        <v>92.448000000000008</v>
      </c>
      <c r="T188" s="373">
        <f>SUM(T189+T190+T194+T198+T199)</f>
        <v>92.695000000000007</v>
      </c>
      <c r="U188" s="373">
        <f t="shared" ref="U188:Z188" si="136">U189+U190+U194+U198+U199</f>
        <v>96.164999999999992</v>
      </c>
      <c r="V188" s="373">
        <f t="shared" si="136"/>
        <v>96.164999999999992</v>
      </c>
      <c r="W188" s="373">
        <f t="shared" si="136"/>
        <v>96.661000000000001</v>
      </c>
      <c r="X188" s="373">
        <v>96.661000000000001</v>
      </c>
      <c r="Y188" s="373">
        <f t="shared" si="136"/>
        <v>96.650999999999996</v>
      </c>
      <c r="Z188" s="373">
        <f t="shared" si="136"/>
        <v>96.650999999999996</v>
      </c>
      <c r="AA188" s="174"/>
    </row>
    <row r="189" spans="1:27" ht="20.25" customHeight="1" x14ac:dyDescent="0.2">
      <c r="A189" s="308" t="s">
        <v>568</v>
      </c>
      <c r="B189" s="173" t="s">
        <v>374</v>
      </c>
      <c r="C189" s="418">
        <v>1</v>
      </c>
      <c r="D189" s="424"/>
      <c r="E189" s="424"/>
      <c r="F189" s="424"/>
      <c r="G189" s="425" t="s">
        <v>182</v>
      </c>
      <c r="H189" s="416"/>
      <c r="I189" s="416"/>
      <c r="J189" s="416"/>
      <c r="K189" s="416"/>
      <c r="L189" s="417">
        <v>12.920999999999999</v>
      </c>
      <c r="M189" s="343">
        <v>15.355700000000001</v>
      </c>
      <c r="N189" s="448">
        <v>18.286000000000001</v>
      </c>
      <c r="O189" s="372">
        <v>41.445</v>
      </c>
      <c r="P189" s="372">
        <v>42.054000000000002</v>
      </c>
      <c r="Q189" s="376">
        <v>49.398000000000003</v>
      </c>
      <c r="R189" s="376">
        <v>53.16</v>
      </c>
      <c r="S189" s="376">
        <v>58.298999999999999</v>
      </c>
      <c r="T189" s="376">
        <v>61.9</v>
      </c>
      <c r="U189" s="376">
        <v>69.433999999999997</v>
      </c>
      <c r="V189" s="465">
        <v>69.433999999999997</v>
      </c>
      <c r="W189" s="465">
        <v>69.930000000000007</v>
      </c>
      <c r="X189" s="465">
        <v>69.930000000000007</v>
      </c>
      <c r="Y189" s="465">
        <v>69.92</v>
      </c>
      <c r="Z189" s="465">
        <v>69.92</v>
      </c>
      <c r="AA189" s="174"/>
    </row>
    <row r="190" spans="1:27" ht="12.75" x14ac:dyDescent="0.2">
      <c r="A190" s="303" t="s">
        <v>799</v>
      </c>
      <c r="B190" s="173" t="s">
        <v>374</v>
      </c>
      <c r="C190" s="418">
        <v>1</v>
      </c>
      <c r="D190" s="429"/>
      <c r="E190" s="429"/>
      <c r="F190" s="429"/>
      <c r="G190" s="430" t="s">
        <v>182</v>
      </c>
      <c r="H190" s="416"/>
      <c r="I190" s="416"/>
      <c r="J190" s="416"/>
      <c r="K190" s="416"/>
      <c r="L190" s="417">
        <v>5.8369999999999997</v>
      </c>
      <c r="M190" s="448">
        <f t="shared" ref="M190:R190" si="137">SUM(M191:M193)</f>
        <v>5.9882</v>
      </c>
      <c r="N190" s="448">
        <f t="shared" si="137"/>
        <v>3.6576</v>
      </c>
      <c r="O190" s="372">
        <f t="shared" si="137"/>
        <v>8.5760000000000005</v>
      </c>
      <c r="P190" s="372">
        <f t="shared" si="137"/>
        <v>8.2910000000000004</v>
      </c>
      <c r="Q190" s="372">
        <f t="shared" si="137"/>
        <v>6.766</v>
      </c>
      <c r="R190" s="372">
        <f t="shared" si="137"/>
        <v>6.8420000000000005</v>
      </c>
      <c r="S190" s="372">
        <v>7.4930000000000003</v>
      </c>
      <c r="T190" s="376">
        <v>3</v>
      </c>
      <c r="U190" s="376">
        <f t="shared" ref="U190:Z190" si="138">SUM(U191:U193)</f>
        <v>9.25</v>
      </c>
      <c r="V190" s="465">
        <f t="shared" si="138"/>
        <v>9.25</v>
      </c>
      <c r="W190" s="465">
        <f t="shared" si="138"/>
        <v>9.25</v>
      </c>
      <c r="X190" s="465">
        <f t="shared" si="138"/>
        <v>9.25</v>
      </c>
      <c r="Y190" s="465">
        <f t="shared" si="138"/>
        <v>9.25</v>
      </c>
      <c r="Z190" s="465">
        <f t="shared" si="138"/>
        <v>9.25</v>
      </c>
      <c r="AA190" s="174"/>
    </row>
    <row r="191" spans="1:27" ht="31.5" x14ac:dyDescent="0.2">
      <c r="A191" s="308" t="s">
        <v>800</v>
      </c>
      <c r="B191" s="173" t="s">
        <v>374</v>
      </c>
      <c r="C191" s="418">
        <v>1</v>
      </c>
      <c r="D191" s="429"/>
      <c r="E191" s="429"/>
      <c r="F191" s="429"/>
      <c r="G191" s="430" t="s">
        <v>182</v>
      </c>
      <c r="H191" s="416"/>
      <c r="I191" s="416"/>
      <c r="J191" s="416"/>
      <c r="K191" s="416"/>
      <c r="L191" s="417">
        <v>0.98299999999999998</v>
      </c>
      <c r="M191" s="343">
        <v>0.89759999999999995</v>
      </c>
      <c r="N191" s="448">
        <v>0.47560000000000002</v>
      </c>
      <c r="O191" s="372">
        <v>1.887</v>
      </c>
      <c r="P191" s="372">
        <v>1.96</v>
      </c>
      <c r="Q191" s="376">
        <v>1.9610000000000001</v>
      </c>
      <c r="R191" s="376">
        <v>2.0489999999999999</v>
      </c>
      <c r="S191" s="376">
        <v>2.56</v>
      </c>
      <c r="T191" s="376">
        <v>0</v>
      </c>
      <c r="U191" s="376">
        <v>3.1</v>
      </c>
      <c r="V191" s="465">
        <v>3.1</v>
      </c>
      <c r="W191" s="465">
        <v>3.1</v>
      </c>
      <c r="X191" s="465">
        <v>3.1</v>
      </c>
      <c r="Y191" s="465">
        <v>3.1</v>
      </c>
      <c r="Z191" s="465">
        <v>3.1</v>
      </c>
      <c r="AA191" s="174"/>
    </row>
    <row r="192" spans="1:27" ht="12.75" x14ac:dyDescent="0.2">
      <c r="A192" s="308" t="s">
        <v>801</v>
      </c>
      <c r="B192" s="173" t="s">
        <v>374</v>
      </c>
      <c r="C192" s="418">
        <v>1</v>
      </c>
      <c r="D192" s="429"/>
      <c r="E192" s="429"/>
      <c r="F192" s="429"/>
      <c r="G192" s="430" t="s">
        <v>182</v>
      </c>
      <c r="H192" s="416"/>
      <c r="I192" s="416"/>
      <c r="J192" s="416"/>
      <c r="K192" s="416"/>
      <c r="L192" s="417">
        <v>1.657</v>
      </c>
      <c r="M192" s="343">
        <v>1.1166</v>
      </c>
      <c r="N192" s="405">
        <v>0</v>
      </c>
      <c r="O192" s="372">
        <v>0</v>
      </c>
      <c r="P192" s="372">
        <v>0</v>
      </c>
      <c r="Q192" s="376">
        <v>0</v>
      </c>
      <c r="R192" s="376"/>
      <c r="S192" s="376"/>
      <c r="T192" s="376"/>
      <c r="U192" s="376">
        <v>0</v>
      </c>
      <c r="V192" s="465">
        <v>0</v>
      </c>
      <c r="W192" s="376">
        <v>0</v>
      </c>
      <c r="X192" s="465">
        <v>0</v>
      </c>
      <c r="Y192" s="465">
        <v>0</v>
      </c>
      <c r="Z192" s="465">
        <v>0</v>
      </c>
      <c r="AA192" s="174"/>
    </row>
    <row r="193" spans="1:27" ht="12.75" x14ac:dyDescent="0.2">
      <c r="A193" s="308" t="s">
        <v>802</v>
      </c>
      <c r="B193" s="173" t="s">
        <v>374</v>
      </c>
      <c r="C193" s="418"/>
      <c r="D193" s="429"/>
      <c r="E193" s="429"/>
      <c r="F193" s="429"/>
      <c r="G193" s="430"/>
      <c r="H193" s="416"/>
      <c r="I193" s="416"/>
      <c r="J193" s="416"/>
      <c r="K193" s="416"/>
      <c r="L193" s="417">
        <v>3.1970000000000001</v>
      </c>
      <c r="M193" s="343">
        <v>3.9740000000000002</v>
      </c>
      <c r="N193" s="448">
        <v>3.1819999999999999</v>
      </c>
      <c r="O193" s="372">
        <v>6.6890000000000001</v>
      </c>
      <c r="P193" s="372">
        <v>6.3310000000000004</v>
      </c>
      <c r="Q193" s="376">
        <v>4.8049999999999997</v>
      </c>
      <c r="R193" s="376">
        <v>4.7930000000000001</v>
      </c>
      <c r="S193" s="376">
        <v>4.9329999999999998</v>
      </c>
      <c r="T193" s="376">
        <v>3</v>
      </c>
      <c r="U193" s="376">
        <v>6.15</v>
      </c>
      <c r="V193" s="376">
        <v>6.15</v>
      </c>
      <c r="W193" s="376">
        <v>6.15</v>
      </c>
      <c r="X193" s="376">
        <v>6.15</v>
      </c>
      <c r="Y193" s="376">
        <v>6.15</v>
      </c>
      <c r="Z193" s="376">
        <v>6.15</v>
      </c>
      <c r="AA193" s="174"/>
    </row>
    <row r="194" spans="1:27" ht="21" x14ac:dyDescent="0.2">
      <c r="A194" s="303" t="s">
        <v>803</v>
      </c>
      <c r="B194" s="173" t="s">
        <v>374</v>
      </c>
      <c r="C194" s="418">
        <v>1</v>
      </c>
      <c r="D194" s="429"/>
      <c r="E194" s="429"/>
      <c r="F194" s="429"/>
      <c r="G194" s="430" t="s">
        <v>182</v>
      </c>
      <c r="H194" s="416"/>
      <c r="I194" s="416"/>
      <c r="J194" s="416"/>
      <c r="K194" s="416"/>
      <c r="L194" s="451">
        <v>2.504</v>
      </c>
      <c r="M194" s="448">
        <f t="shared" ref="M194:N194" si="139">SUM(M195:M197)</f>
        <v>3.738</v>
      </c>
      <c r="N194" s="448">
        <f t="shared" si="139"/>
        <v>2.2330000000000001</v>
      </c>
      <c r="O194" s="372">
        <f t="shared" ref="O194:R194" si="140">SUM(O195:O197)</f>
        <v>8.7409999999999997</v>
      </c>
      <c r="P194" s="372">
        <f t="shared" si="140"/>
        <v>8.2240000000000002</v>
      </c>
      <c r="Q194" s="372">
        <f t="shared" si="140"/>
        <v>10.097000000000001</v>
      </c>
      <c r="R194" s="372">
        <f t="shared" si="140"/>
        <v>12</v>
      </c>
      <c r="S194" s="372">
        <v>12.434000000000001</v>
      </c>
      <c r="T194" s="376">
        <v>11.494999999999999</v>
      </c>
      <c r="U194" s="376">
        <f t="shared" ref="U194:Z194" si="141">SUM(U195:U197)</f>
        <v>10</v>
      </c>
      <c r="V194" s="465">
        <f t="shared" si="141"/>
        <v>10</v>
      </c>
      <c r="W194" s="465">
        <f t="shared" si="141"/>
        <v>10</v>
      </c>
      <c r="X194" s="465">
        <f t="shared" si="141"/>
        <v>10</v>
      </c>
      <c r="Y194" s="465">
        <f t="shared" si="141"/>
        <v>10</v>
      </c>
      <c r="Z194" s="465">
        <f t="shared" si="141"/>
        <v>10</v>
      </c>
      <c r="AA194" s="174"/>
    </row>
    <row r="195" spans="1:27" ht="31.5" x14ac:dyDescent="0.2">
      <c r="A195" s="308" t="s">
        <v>804</v>
      </c>
      <c r="B195" s="173" t="s">
        <v>374</v>
      </c>
      <c r="C195" s="418"/>
      <c r="D195" s="429"/>
      <c r="E195" s="429"/>
      <c r="F195" s="429"/>
      <c r="G195" s="430"/>
      <c r="H195" s="416"/>
      <c r="I195" s="416"/>
      <c r="J195" s="416"/>
      <c r="K195" s="416"/>
      <c r="L195" s="417">
        <v>1.048</v>
      </c>
      <c r="M195" s="343">
        <v>2.2145000000000001</v>
      </c>
      <c r="N195" s="343">
        <v>2.04</v>
      </c>
      <c r="O195" s="403">
        <v>2.1230000000000002</v>
      </c>
      <c r="P195" s="403">
        <v>1.472</v>
      </c>
      <c r="Q195" s="373">
        <v>1.3109999999999999</v>
      </c>
      <c r="R195" s="373">
        <v>0.92600000000000005</v>
      </c>
      <c r="S195" s="373">
        <v>1.0760000000000001</v>
      </c>
      <c r="T195" s="373">
        <v>0.28599999999999998</v>
      </c>
      <c r="U195" s="373">
        <v>0</v>
      </c>
      <c r="V195" s="373">
        <v>0</v>
      </c>
      <c r="W195" s="373">
        <v>0</v>
      </c>
      <c r="X195" s="373">
        <v>0</v>
      </c>
      <c r="Y195" s="373">
        <v>0</v>
      </c>
      <c r="Z195" s="373">
        <v>0</v>
      </c>
      <c r="AA195" s="174"/>
    </row>
    <row r="196" spans="1:27" ht="31.5" x14ac:dyDescent="0.2">
      <c r="A196" s="308" t="s">
        <v>805</v>
      </c>
      <c r="B196" s="173" t="s">
        <v>374</v>
      </c>
      <c r="C196" s="418">
        <v>1</v>
      </c>
      <c r="D196" s="429"/>
      <c r="E196" s="429"/>
      <c r="F196" s="429"/>
      <c r="G196" s="430" t="s">
        <v>182</v>
      </c>
      <c r="H196" s="416"/>
      <c r="I196" s="416"/>
      <c r="J196" s="416"/>
      <c r="K196" s="416"/>
      <c r="L196" s="417">
        <v>1.2210000000000001</v>
      </c>
      <c r="M196" s="343">
        <v>1.1884999999999999</v>
      </c>
      <c r="N196" s="343">
        <v>0</v>
      </c>
      <c r="O196" s="403">
        <v>5.2389999999999999</v>
      </c>
      <c r="P196" s="403">
        <v>5.641</v>
      </c>
      <c r="Q196" s="373">
        <v>7.4509999999999996</v>
      </c>
      <c r="R196" s="373">
        <v>9.2970000000000006</v>
      </c>
      <c r="S196" s="373">
        <v>9.9760000000000009</v>
      </c>
      <c r="T196" s="373">
        <v>10.103</v>
      </c>
      <c r="U196" s="373">
        <v>8.6</v>
      </c>
      <c r="V196" s="373">
        <v>8.6</v>
      </c>
      <c r="W196" s="373">
        <v>8.6</v>
      </c>
      <c r="X196" s="373">
        <v>8.6</v>
      </c>
      <c r="Y196" s="373">
        <v>8.6</v>
      </c>
      <c r="Z196" s="373">
        <v>8.6</v>
      </c>
      <c r="AA196" s="174"/>
    </row>
    <row r="197" spans="1:27" ht="20.25" customHeight="1" x14ac:dyDescent="0.2">
      <c r="A197" s="308" t="s">
        <v>806</v>
      </c>
      <c r="B197" s="173" t="s">
        <v>374</v>
      </c>
      <c r="C197" s="418">
        <v>1</v>
      </c>
      <c r="D197" s="429"/>
      <c r="E197" s="429"/>
      <c r="F197" s="429"/>
      <c r="G197" s="430" t="s">
        <v>182</v>
      </c>
      <c r="H197" s="416"/>
      <c r="I197" s="416"/>
      <c r="J197" s="416"/>
      <c r="K197" s="416"/>
      <c r="L197" s="417">
        <v>0.23499999999999999</v>
      </c>
      <c r="M197" s="343">
        <v>0.33500000000000002</v>
      </c>
      <c r="N197" s="343">
        <v>0.193</v>
      </c>
      <c r="O197" s="403">
        <v>1.379</v>
      </c>
      <c r="P197" s="403">
        <v>1.111</v>
      </c>
      <c r="Q197" s="373">
        <v>1.335</v>
      </c>
      <c r="R197" s="373">
        <v>1.7769999999999999</v>
      </c>
      <c r="S197" s="373">
        <v>1.3819999999999999</v>
      </c>
      <c r="T197" s="373">
        <v>1.1060000000000001</v>
      </c>
      <c r="U197" s="373">
        <v>1.4</v>
      </c>
      <c r="V197" s="373">
        <v>1.4</v>
      </c>
      <c r="W197" s="373">
        <v>1.4</v>
      </c>
      <c r="X197" s="373">
        <v>1.4</v>
      </c>
      <c r="Y197" s="373">
        <v>1.4</v>
      </c>
      <c r="Z197" s="373">
        <v>1.4</v>
      </c>
      <c r="AA197" s="174"/>
    </row>
    <row r="198" spans="1:27" ht="31.5" x14ac:dyDescent="0.2">
      <c r="A198" s="303" t="s">
        <v>953</v>
      </c>
      <c r="B198" s="173" t="s">
        <v>374</v>
      </c>
      <c r="C198" s="418">
        <v>1</v>
      </c>
      <c r="D198" s="429"/>
      <c r="E198" s="429"/>
      <c r="F198" s="429"/>
      <c r="G198" s="430" t="s">
        <v>182</v>
      </c>
      <c r="H198" s="416"/>
      <c r="I198" s="416"/>
      <c r="J198" s="416"/>
      <c r="K198" s="416"/>
      <c r="L198" s="417">
        <v>0</v>
      </c>
      <c r="M198" s="343">
        <v>0</v>
      </c>
      <c r="N198" s="343">
        <v>0</v>
      </c>
      <c r="O198" s="373">
        <v>17.727</v>
      </c>
      <c r="P198" s="373">
        <v>11.981999999999999</v>
      </c>
      <c r="Q198" s="373">
        <v>12.641</v>
      </c>
      <c r="R198" s="373">
        <v>0.7</v>
      </c>
      <c r="S198" s="373">
        <v>13.452999999999999</v>
      </c>
      <c r="T198" s="373">
        <v>15.1</v>
      </c>
      <c r="U198" s="373">
        <v>6.2309999999999999</v>
      </c>
      <c r="V198" s="373">
        <v>6.2309999999999999</v>
      </c>
      <c r="W198" s="373">
        <v>6.2309999999999999</v>
      </c>
      <c r="X198" s="373">
        <v>6.2309999999999999</v>
      </c>
      <c r="Y198" s="373">
        <v>6.2309999999999999</v>
      </c>
      <c r="Z198" s="373">
        <v>6.2309999999999999</v>
      </c>
      <c r="AA198" s="174"/>
    </row>
    <row r="199" spans="1:27" ht="12.75" x14ac:dyDescent="0.2">
      <c r="A199" s="303" t="s">
        <v>807</v>
      </c>
      <c r="B199" s="173" t="s">
        <v>374</v>
      </c>
      <c r="C199" s="418">
        <v>1</v>
      </c>
      <c r="D199" s="429"/>
      <c r="E199" s="429"/>
      <c r="F199" s="429"/>
      <c r="G199" s="430" t="s">
        <v>182</v>
      </c>
      <c r="H199" s="416"/>
      <c r="I199" s="416"/>
      <c r="J199" s="416"/>
      <c r="K199" s="416"/>
      <c r="L199" s="417">
        <v>0.92700000000000005</v>
      </c>
      <c r="M199" s="343">
        <v>0.72299999999999998</v>
      </c>
      <c r="N199" s="343">
        <v>0.20699999999999999</v>
      </c>
      <c r="O199" s="403">
        <v>1.1000000000000001</v>
      </c>
      <c r="P199" s="403">
        <v>0.33200000000000002</v>
      </c>
      <c r="Q199" s="373">
        <v>0.53</v>
      </c>
      <c r="R199" s="373">
        <v>0.57299999999999995</v>
      </c>
      <c r="S199" s="373">
        <v>0.76900000000000002</v>
      </c>
      <c r="T199" s="373">
        <v>1.2</v>
      </c>
      <c r="U199" s="373">
        <v>1.25</v>
      </c>
      <c r="V199" s="373">
        <v>1.25</v>
      </c>
      <c r="W199" s="373">
        <v>1.25</v>
      </c>
      <c r="X199" s="373">
        <v>1.25</v>
      </c>
      <c r="Y199" s="373">
        <v>1.25</v>
      </c>
      <c r="Z199" s="373">
        <v>1.25</v>
      </c>
      <c r="AA199" s="174"/>
    </row>
    <row r="200" spans="1:27" ht="12.75" x14ac:dyDescent="0.2">
      <c r="A200" s="302" t="s">
        <v>719</v>
      </c>
      <c r="B200" s="173" t="s">
        <v>374</v>
      </c>
      <c r="C200" s="418">
        <v>1</v>
      </c>
      <c r="D200" s="429"/>
      <c r="E200" s="429"/>
      <c r="F200" s="429"/>
      <c r="G200" s="430" t="s">
        <v>182</v>
      </c>
      <c r="H200" s="416"/>
      <c r="I200" s="416"/>
      <c r="J200" s="416"/>
      <c r="K200" s="416"/>
      <c r="L200" s="417">
        <v>1.389</v>
      </c>
      <c r="M200" s="343">
        <v>1.6319999999999999</v>
      </c>
      <c r="N200" s="343">
        <f>N201+N204+N206</f>
        <v>1.7290000000000001</v>
      </c>
      <c r="O200" s="403">
        <v>5.3159999999999998</v>
      </c>
      <c r="P200" s="403">
        <v>8.0399999999999991</v>
      </c>
      <c r="Q200" s="373">
        <v>7.915</v>
      </c>
      <c r="R200" s="373">
        <v>8.2260000000000009</v>
      </c>
      <c r="S200" s="373">
        <v>5.6319999999999997</v>
      </c>
      <c r="T200" s="373">
        <v>7.8</v>
      </c>
      <c r="U200" s="373">
        <v>7.91</v>
      </c>
      <c r="V200" s="373">
        <v>7.91</v>
      </c>
      <c r="W200" s="373">
        <v>7.91</v>
      </c>
      <c r="X200" s="373">
        <v>7.91</v>
      </c>
      <c r="Y200" s="373">
        <v>7.91</v>
      </c>
      <c r="Z200" s="373">
        <v>7.91</v>
      </c>
      <c r="AA200" s="174"/>
    </row>
    <row r="201" spans="1:27" ht="31.5" x14ac:dyDescent="0.2">
      <c r="A201" s="303" t="s">
        <v>808</v>
      </c>
      <c r="B201" s="173" t="s">
        <v>374</v>
      </c>
      <c r="C201" s="418"/>
      <c r="D201" s="429"/>
      <c r="E201" s="429"/>
      <c r="F201" s="429"/>
      <c r="G201" s="430"/>
      <c r="H201" s="416"/>
      <c r="I201" s="416"/>
      <c r="J201" s="416"/>
      <c r="K201" s="416"/>
      <c r="L201" s="417"/>
      <c r="M201" s="343"/>
      <c r="N201" s="387"/>
      <c r="O201" s="403"/>
      <c r="P201" s="403"/>
      <c r="Q201" s="373"/>
      <c r="R201" s="373"/>
      <c r="S201" s="373"/>
      <c r="T201" s="373"/>
      <c r="U201" s="373"/>
      <c r="V201" s="395"/>
      <c r="W201" s="395"/>
      <c r="X201" s="395"/>
      <c r="Y201" s="395"/>
      <c r="Z201" s="395"/>
      <c r="AA201" s="174"/>
    </row>
    <row r="202" spans="1:27" ht="31.5" x14ac:dyDescent="0.2">
      <c r="A202" s="304" t="s">
        <v>809</v>
      </c>
      <c r="B202" s="173" t="s">
        <v>374</v>
      </c>
      <c r="C202" s="418">
        <v>1</v>
      </c>
      <c r="D202" s="429"/>
      <c r="E202" s="429"/>
      <c r="F202" s="429"/>
      <c r="G202" s="430" t="s">
        <v>182</v>
      </c>
      <c r="H202" s="416"/>
      <c r="I202" s="416"/>
      <c r="J202" s="416"/>
      <c r="K202" s="416"/>
      <c r="L202" s="417"/>
      <c r="M202" s="343"/>
      <c r="N202" s="387"/>
      <c r="O202" s="403"/>
      <c r="P202" s="403"/>
      <c r="Q202" s="373"/>
      <c r="R202" s="373"/>
      <c r="S202" s="373"/>
      <c r="T202" s="373"/>
      <c r="U202" s="373"/>
      <c r="V202" s="395"/>
      <c r="W202" s="395"/>
      <c r="X202" s="395"/>
      <c r="Y202" s="395"/>
      <c r="Z202" s="395"/>
      <c r="AA202" s="174"/>
    </row>
    <row r="203" spans="1:27" ht="21" x14ac:dyDescent="0.2">
      <c r="A203" s="305" t="s">
        <v>810</v>
      </c>
      <c r="B203" s="173" t="s">
        <v>374</v>
      </c>
      <c r="C203" s="418">
        <v>1</v>
      </c>
      <c r="D203" s="429"/>
      <c r="E203" s="429"/>
      <c r="F203" s="429"/>
      <c r="G203" s="430" t="s">
        <v>182</v>
      </c>
      <c r="H203" s="416"/>
      <c r="I203" s="416"/>
      <c r="J203" s="416"/>
      <c r="K203" s="416"/>
      <c r="L203" s="417"/>
      <c r="M203" s="343"/>
      <c r="N203" s="387"/>
      <c r="O203" s="403"/>
      <c r="P203" s="403"/>
      <c r="Q203" s="373"/>
      <c r="R203" s="373"/>
      <c r="S203" s="373"/>
      <c r="T203" s="373"/>
      <c r="U203" s="373"/>
      <c r="V203" s="395"/>
      <c r="W203" s="395"/>
      <c r="X203" s="395"/>
      <c r="Y203" s="395"/>
      <c r="Z203" s="395"/>
      <c r="AA203" s="174"/>
    </row>
    <row r="204" spans="1:27" ht="31.5" x14ac:dyDescent="0.2">
      <c r="A204" s="303" t="s">
        <v>811</v>
      </c>
      <c r="B204" s="173" t="s">
        <v>374</v>
      </c>
      <c r="C204" s="418">
        <v>1</v>
      </c>
      <c r="D204" s="429"/>
      <c r="E204" s="429"/>
      <c r="F204" s="429"/>
      <c r="G204" s="430" t="s">
        <v>182</v>
      </c>
      <c r="H204" s="416"/>
      <c r="I204" s="416"/>
      <c r="J204" s="416"/>
      <c r="K204" s="416"/>
      <c r="L204" s="417"/>
      <c r="M204" s="343"/>
      <c r="N204" s="387"/>
      <c r="O204" s="403"/>
      <c r="P204" s="403"/>
      <c r="Q204" s="373"/>
      <c r="R204" s="373"/>
      <c r="S204" s="373"/>
      <c r="T204" s="373"/>
      <c r="U204" s="373"/>
      <c r="V204" s="395"/>
      <c r="W204" s="395"/>
      <c r="X204" s="395"/>
      <c r="Y204" s="395"/>
      <c r="Z204" s="395"/>
      <c r="AA204" s="174"/>
    </row>
    <row r="205" spans="1:27" ht="21" x14ac:dyDescent="0.2">
      <c r="A205" s="304" t="s">
        <v>812</v>
      </c>
      <c r="B205" s="173" t="s">
        <v>374</v>
      </c>
      <c r="C205" s="418">
        <v>1</v>
      </c>
      <c r="D205" s="429"/>
      <c r="E205" s="429"/>
      <c r="F205" s="429"/>
      <c r="G205" s="430" t="s">
        <v>182</v>
      </c>
      <c r="H205" s="416"/>
      <c r="I205" s="416"/>
      <c r="J205" s="416"/>
      <c r="K205" s="416"/>
      <c r="L205" s="417">
        <v>0</v>
      </c>
      <c r="M205" s="343"/>
      <c r="N205" s="387"/>
      <c r="O205" s="452"/>
      <c r="P205" s="452"/>
      <c r="Q205" s="395"/>
      <c r="R205" s="395"/>
      <c r="S205" s="395"/>
      <c r="T205" s="395"/>
      <c r="U205" s="395"/>
      <c r="V205" s="395"/>
      <c r="W205" s="395"/>
      <c r="X205" s="395"/>
      <c r="Y205" s="395"/>
      <c r="Z205" s="395"/>
      <c r="AA205" s="174"/>
    </row>
    <row r="206" spans="1:27" ht="12.75" x14ac:dyDescent="0.2">
      <c r="A206" s="303" t="s">
        <v>813</v>
      </c>
      <c r="B206" s="173" t="s">
        <v>374</v>
      </c>
      <c r="C206" s="418">
        <v>1</v>
      </c>
      <c r="D206" s="429"/>
      <c r="E206" s="429"/>
      <c r="F206" s="429"/>
      <c r="G206" s="430" t="s">
        <v>182</v>
      </c>
      <c r="H206" s="416"/>
      <c r="I206" s="416"/>
      <c r="J206" s="416"/>
      <c r="K206" s="416"/>
      <c r="L206" s="417">
        <v>0</v>
      </c>
      <c r="M206" s="343">
        <v>1.6319999999999999</v>
      </c>
      <c r="N206" s="343">
        <v>1.7290000000000001</v>
      </c>
      <c r="O206" s="403"/>
      <c r="P206" s="403"/>
      <c r="Q206" s="373"/>
      <c r="R206" s="373"/>
      <c r="S206" s="373"/>
      <c r="T206" s="373"/>
      <c r="U206" s="373"/>
      <c r="V206" s="373"/>
      <c r="W206" s="395"/>
      <c r="X206" s="373"/>
      <c r="Y206" s="373"/>
      <c r="Z206" s="373"/>
      <c r="AA206" s="174"/>
    </row>
    <row r="207" spans="1:27" ht="12.75" x14ac:dyDescent="0.2">
      <c r="A207" s="302" t="s">
        <v>814</v>
      </c>
      <c r="B207" s="173" t="s">
        <v>374</v>
      </c>
      <c r="C207" s="418">
        <v>1</v>
      </c>
      <c r="D207" s="429"/>
      <c r="E207" s="429"/>
      <c r="F207" s="429"/>
      <c r="G207" s="430" t="s">
        <v>182</v>
      </c>
      <c r="H207" s="416"/>
      <c r="I207" s="416"/>
      <c r="J207" s="416"/>
      <c r="K207" s="416"/>
      <c r="L207" s="417">
        <v>310.02600000000001</v>
      </c>
      <c r="M207" s="343">
        <f t="shared" ref="M207:N207" si="142">SUM(M208:M212)</f>
        <v>363.92579999999998</v>
      </c>
      <c r="N207" s="343">
        <f t="shared" si="142"/>
        <v>369.94009999999997</v>
      </c>
      <c r="O207" s="403">
        <f t="shared" ref="O207:R207" si="143">SUM(O208:O212)</f>
        <v>441.976</v>
      </c>
      <c r="P207" s="403">
        <f t="shared" si="143"/>
        <v>520.43399999999997</v>
      </c>
      <c r="Q207" s="403">
        <f t="shared" si="143"/>
        <v>549.81479999999999</v>
      </c>
      <c r="R207" s="403">
        <f t="shared" si="143"/>
        <v>692.93899999999996</v>
      </c>
      <c r="S207" s="403">
        <v>610.61699999999996</v>
      </c>
      <c r="T207" s="373">
        <f>SUM(T208+T209+T211+T212)</f>
        <v>766.34</v>
      </c>
      <c r="U207" s="373">
        <f t="shared" ref="U207:V207" si="144">SUM(U208:U212)</f>
        <v>630.98299999999995</v>
      </c>
      <c r="V207" s="373">
        <f t="shared" si="144"/>
        <v>630.98299999999995</v>
      </c>
      <c r="W207" s="373">
        <f>W208+W209+W210+W211</f>
        <v>590.947</v>
      </c>
      <c r="X207" s="373">
        <f>X208+X209+X210+X211</f>
        <v>590.947</v>
      </c>
      <c r="Y207" s="373">
        <f>Y208+Y209+Y210+Y211</f>
        <v>595.76300000000003</v>
      </c>
      <c r="Z207" s="373">
        <f>Z208+Z209+Z210+Z211</f>
        <v>595.76300000000003</v>
      </c>
      <c r="AA207" s="174"/>
    </row>
    <row r="208" spans="1:27" ht="31.5" x14ac:dyDescent="0.2">
      <c r="A208" s="303" t="s">
        <v>815</v>
      </c>
      <c r="B208" s="173" t="s">
        <v>374</v>
      </c>
      <c r="C208" s="418">
        <v>1</v>
      </c>
      <c r="D208" s="429"/>
      <c r="E208" s="429"/>
      <c r="F208" s="429"/>
      <c r="G208" s="430" t="s">
        <v>182</v>
      </c>
      <c r="H208" s="416"/>
      <c r="I208" s="416"/>
      <c r="J208" s="416"/>
      <c r="K208" s="416"/>
      <c r="L208" s="417">
        <v>110.459</v>
      </c>
      <c r="M208" s="343">
        <v>128.941</v>
      </c>
      <c r="N208" s="343">
        <v>104.577</v>
      </c>
      <c r="O208" s="403">
        <v>53.085000000000001</v>
      </c>
      <c r="P208" s="403">
        <v>72.856999999999999</v>
      </c>
      <c r="Q208" s="373">
        <v>75.694999999999993</v>
      </c>
      <c r="R208" s="373">
        <v>99.355000000000004</v>
      </c>
      <c r="S208" s="373">
        <v>112.64700000000001</v>
      </c>
      <c r="T208" s="373">
        <v>134.26900000000001</v>
      </c>
      <c r="U208" s="373">
        <v>131.86699999999999</v>
      </c>
      <c r="V208" s="373">
        <v>131.86699999999999</v>
      </c>
      <c r="W208" s="373">
        <v>101.70399999999999</v>
      </c>
      <c r="X208" s="373">
        <v>101.70399999999999</v>
      </c>
      <c r="Y208" s="373">
        <v>101.70399999999999</v>
      </c>
      <c r="Z208" s="373">
        <v>101.70399999999999</v>
      </c>
      <c r="AA208" s="174"/>
    </row>
    <row r="209" spans="1:27" ht="21" x14ac:dyDescent="0.2">
      <c r="A209" s="303" t="s">
        <v>816</v>
      </c>
      <c r="B209" s="173" t="s">
        <v>374</v>
      </c>
      <c r="C209" s="418">
        <v>1</v>
      </c>
      <c r="D209" s="429"/>
      <c r="E209" s="429"/>
      <c r="F209" s="429"/>
      <c r="G209" s="430" t="s">
        <v>182</v>
      </c>
      <c r="H209" s="416"/>
      <c r="I209" s="416"/>
      <c r="J209" s="416"/>
      <c r="K209" s="416"/>
      <c r="L209" s="417">
        <v>179.37200000000001</v>
      </c>
      <c r="M209" s="343">
        <v>211.74080000000001</v>
      </c>
      <c r="N209" s="343">
        <v>228.7773</v>
      </c>
      <c r="O209" s="403">
        <v>328.06900000000002</v>
      </c>
      <c r="P209" s="403">
        <v>341.71100000000001</v>
      </c>
      <c r="Q209" s="373">
        <v>387.11700000000002</v>
      </c>
      <c r="R209" s="373">
        <v>411.83199999999999</v>
      </c>
      <c r="S209" s="373">
        <v>447.26400000000001</v>
      </c>
      <c r="T209" s="373">
        <v>501.721</v>
      </c>
      <c r="U209" s="373">
        <v>497.92399999999998</v>
      </c>
      <c r="V209" s="373">
        <v>497.92399999999998</v>
      </c>
      <c r="W209" s="373">
        <v>488.05099999999999</v>
      </c>
      <c r="X209" s="373">
        <v>488.05099999999999</v>
      </c>
      <c r="Y209" s="373">
        <v>488.38600000000002</v>
      </c>
      <c r="Z209" s="373">
        <v>488.38600000000002</v>
      </c>
      <c r="AA209" s="174"/>
    </row>
    <row r="210" spans="1:27" ht="52.5" x14ac:dyDescent="0.2">
      <c r="A210" s="303" t="s">
        <v>817</v>
      </c>
      <c r="B210" s="173" t="s">
        <v>374</v>
      </c>
      <c r="C210" s="418">
        <v>1</v>
      </c>
      <c r="D210" s="429"/>
      <c r="E210" s="429"/>
      <c r="F210" s="429"/>
      <c r="G210" s="430" t="s">
        <v>182</v>
      </c>
      <c r="H210" s="416"/>
      <c r="I210" s="416"/>
      <c r="J210" s="416"/>
      <c r="K210" s="416"/>
      <c r="L210" s="417">
        <v>11.375</v>
      </c>
      <c r="M210" s="343">
        <v>5.7069999999999999</v>
      </c>
      <c r="N210" s="343">
        <v>29.1035</v>
      </c>
      <c r="O210" s="403">
        <v>0</v>
      </c>
      <c r="P210" s="403">
        <v>0</v>
      </c>
      <c r="Q210" s="373">
        <v>0</v>
      </c>
      <c r="R210" s="373">
        <v>0</v>
      </c>
      <c r="S210" s="373">
        <v>0</v>
      </c>
      <c r="T210" s="373">
        <v>0</v>
      </c>
      <c r="U210" s="373">
        <v>0</v>
      </c>
      <c r="V210" s="373">
        <v>0</v>
      </c>
      <c r="W210" s="373">
        <v>0</v>
      </c>
      <c r="X210" s="373">
        <v>0</v>
      </c>
      <c r="Y210" s="373">
        <v>0</v>
      </c>
      <c r="Z210" s="373">
        <v>0</v>
      </c>
      <c r="AA210" s="174"/>
    </row>
    <row r="211" spans="1:27" ht="31.5" customHeight="1" x14ac:dyDescent="0.2">
      <c r="A211" s="303" t="s">
        <v>818</v>
      </c>
      <c r="B211" s="173" t="s">
        <v>374</v>
      </c>
      <c r="C211" s="418">
        <v>1</v>
      </c>
      <c r="D211" s="429"/>
      <c r="E211" s="429"/>
      <c r="F211" s="429"/>
      <c r="G211" s="430" t="s">
        <v>182</v>
      </c>
      <c r="H211" s="416"/>
      <c r="I211" s="416"/>
      <c r="J211" s="416"/>
      <c r="K211" s="416"/>
      <c r="L211" s="417">
        <v>8.82</v>
      </c>
      <c r="M211" s="343">
        <v>17.536999999999999</v>
      </c>
      <c r="N211" s="343">
        <v>7.4823000000000004</v>
      </c>
      <c r="O211" s="403">
        <v>9.4659999999999993</v>
      </c>
      <c r="P211" s="403">
        <v>5.0659999999999998</v>
      </c>
      <c r="Q211" s="373">
        <v>37.002800000000001</v>
      </c>
      <c r="R211" s="373">
        <v>179.702</v>
      </c>
      <c r="S211" s="373">
        <v>50.087000000000003</v>
      </c>
      <c r="T211" s="373">
        <v>128.69999999999999</v>
      </c>
      <c r="U211" s="373">
        <v>1.1919999999999999</v>
      </c>
      <c r="V211" s="373">
        <v>1.1919999999999999</v>
      </c>
      <c r="W211" s="373">
        <v>1.1919999999999999</v>
      </c>
      <c r="X211" s="373">
        <v>1.1919999999999999</v>
      </c>
      <c r="Y211" s="373">
        <v>5.673</v>
      </c>
      <c r="Z211" s="373">
        <v>5.673</v>
      </c>
      <c r="AA211" s="407"/>
    </row>
    <row r="212" spans="1:27" ht="24.75" customHeight="1" x14ac:dyDescent="0.2">
      <c r="A212" s="306" t="s">
        <v>819</v>
      </c>
      <c r="B212" s="173" t="s">
        <v>374</v>
      </c>
      <c r="C212" s="418">
        <v>1</v>
      </c>
      <c r="D212" s="429"/>
      <c r="E212" s="429"/>
      <c r="F212" s="429"/>
      <c r="G212" s="430" t="s">
        <v>182</v>
      </c>
      <c r="H212" s="416"/>
      <c r="I212" s="416"/>
      <c r="J212" s="416"/>
      <c r="K212" s="416"/>
      <c r="L212" s="417"/>
      <c r="M212" s="343"/>
      <c r="N212" s="343"/>
      <c r="O212" s="403">
        <v>51.356000000000002</v>
      </c>
      <c r="P212" s="403">
        <v>100.8</v>
      </c>
      <c r="Q212" s="373">
        <v>50</v>
      </c>
      <c r="R212" s="373">
        <v>2.0499999999999998</v>
      </c>
      <c r="S212" s="373">
        <v>14.427</v>
      </c>
      <c r="T212" s="373">
        <v>1.65</v>
      </c>
      <c r="U212" s="395"/>
      <c r="V212" s="373"/>
      <c r="W212" s="373"/>
      <c r="X212" s="395"/>
      <c r="Y212" s="395"/>
      <c r="Z212" s="395"/>
      <c r="AA212" s="174"/>
    </row>
    <row r="213" spans="1:27" ht="21" x14ac:dyDescent="0.2">
      <c r="A213" s="408" t="s">
        <v>820</v>
      </c>
      <c r="B213" s="409" t="s">
        <v>374</v>
      </c>
      <c r="C213" s="174">
        <v>1</v>
      </c>
      <c r="D213" s="286"/>
      <c r="E213" s="286"/>
      <c r="F213" s="286"/>
      <c r="G213" s="278" t="s">
        <v>182</v>
      </c>
      <c r="H213" s="151"/>
      <c r="I213" s="151"/>
      <c r="J213" s="151"/>
      <c r="K213" s="151"/>
      <c r="L213" s="410">
        <v>326.97800000000001</v>
      </c>
      <c r="M213" s="347">
        <f t="shared" ref="M213:N213" si="145">M214+M218+M223+M224+M225+M226+M227+M228+M233</f>
        <v>412.91219999999998</v>
      </c>
      <c r="N213" s="347">
        <f t="shared" si="145"/>
        <v>441.31599999999997</v>
      </c>
      <c r="O213" s="412">
        <v>532.29300000000001</v>
      </c>
      <c r="P213" s="411">
        <v>557.87199999999996</v>
      </c>
      <c r="Q213" s="412">
        <v>663.85400000000004</v>
      </c>
      <c r="R213" s="412">
        <v>759.68499999999995</v>
      </c>
      <c r="S213" s="412">
        <v>714.06399999999996</v>
      </c>
      <c r="T213" s="412">
        <f t="shared" ref="T213:Z213" si="146">T214+T218+T223+T224+T225+T226+T227+T228+T233</f>
        <v>878.31399999999996</v>
      </c>
      <c r="U213" s="412">
        <f t="shared" si="146"/>
        <v>732.35800000000017</v>
      </c>
      <c r="V213" s="412">
        <f t="shared" si="146"/>
        <v>732.35800000000017</v>
      </c>
      <c r="W213" s="412">
        <f t="shared" si="146"/>
        <v>692.81799999999998</v>
      </c>
      <c r="X213" s="412">
        <f t="shared" si="146"/>
        <v>692.81799999999998</v>
      </c>
      <c r="Y213" s="412">
        <f t="shared" si="146"/>
        <v>697.62400000000002</v>
      </c>
      <c r="Z213" s="412">
        <f t="shared" si="146"/>
        <v>697.62400000000002</v>
      </c>
      <c r="AA213" s="174"/>
    </row>
    <row r="214" spans="1:27" ht="12.75" x14ac:dyDescent="0.2">
      <c r="A214" s="302" t="s">
        <v>19</v>
      </c>
      <c r="B214" s="173" t="s">
        <v>374</v>
      </c>
      <c r="C214" s="174">
        <v>1</v>
      </c>
      <c r="D214" s="247"/>
      <c r="E214" s="247"/>
      <c r="F214" s="247"/>
      <c r="G214" s="278" t="s">
        <v>182</v>
      </c>
      <c r="H214" s="151"/>
      <c r="I214" s="151"/>
      <c r="J214" s="151"/>
      <c r="K214" s="151"/>
      <c r="L214" s="311">
        <v>45.018000000000001</v>
      </c>
      <c r="M214" s="327">
        <v>48.565800000000003</v>
      </c>
      <c r="N214" s="327">
        <v>40.106000000000002</v>
      </c>
      <c r="O214" s="373">
        <v>38.073999999999998</v>
      </c>
      <c r="P214" s="403">
        <v>44.052999999999997</v>
      </c>
      <c r="Q214" s="373">
        <v>47.804000000000002</v>
      </c>
      <c r="R214" s="373">
        <v>51.956000000000003</v>
      </c>
      <c r="S214" s="373">
        <v>62.313000000000002</v>
      </c>
      <c r="T214" s="373">
        <v>62.65</v>
      </c>
      <c r="U214" s="373">
        <v>58.17</v>
      </c>
      <c r="V214" s="373">
        <v>58.17</v>
      </c>
      <c r="W214" s="373">
        <v>58.17</v>
      </c>
      <c r="X214" s="373">
        <v>58.17</v>
      </c>
      <c r="Y214" s="373">
        <v>58.17</v>
      </c>
      <c r="Z214" s="373">
        <v>58.17</v>
      </c>
      <c r="AA214" s="174"/>
    </row>
    <row r="215" spans="1:27" ht="31.5" x14ac:dyDescent="0.2">
      <c r="A215" s="303" t="s">
        <v>821</v>
      </c>
      <c r="B215" s="173" t="s">
        <v>374</v>
      </c>
      <c r="C215" s="174"/>
      <c r="D215" s="186"/>
      <c r="E215" s="186"/>
      <c r="F215" s="186"/>
      <c r="G215" s="195"/>
      <c r="H215" s="151"/>
      <c r="I215" s="151"/>
      <c r="J215" s="151"/>
      <c r="K215" s="151"/>
      <c r="L215" s="311">
        <v>1.0529999999999999</v>
      </c>
      <c r="M215" s="336">
        <v>0</v>
      </c>
      <c r="N215" s="336">
        <v>0</v>
      </c>
      <c r="O215" s="376">
        <v>1.268</v>
      </c>
      <c r="P215" s="404">
        <v>1.375</v>
      </c>
      <c r="Q215" s="376">
        <v>1.357</v>
      </c>
      <c r="R215" s="376">
        <v>1.3819999999999999</v>
      </c>
      <c r="S215" s="376">
        <v>1.262</v>
      </c>
      <c r="T215" s="376">
        <v>8.7050000000000001</v>
      </c>
      <c r="U215" s="376">
        <v>6.7809999999999997</v>
      </c>
      <c r="V215" s="376">
        <v>6.7809999999999997</v>
      </c>
      <c r="W215" s="376">
        <v>6.7809999999999997</v>
      </c>
      <c r="X215" s="376">
        <v>6.7809999999999997</v>
      </c>
      <c r="Y215" s="376">
        <v>6.7809999999999997</v>
      </c>
      <c r="Z215" s="376">
        <v>6.7809999999999997</v>
      </c>
      <c r="AA215" s="174"/>
    </row>
    <row r="216" spans="1:27" ht="21" x14ac:dyDescent="0.2">
      <c r="A216" s="303" t="s">
        <v>822</v>
      </c>
      <c r="B216" s="173" t="s">
        <v>374</v>
      </c>
      <c r="C216" s="174">
        <v>1</v>
      </c>
      <c r="D216" s="186"/>
      <c r="E216" s="186"/>
      <c r="F216" s="186"/>
      <c r="G216" s="196" t="s">
        <v>182</v>
      </c>
      <c r="H216" s="151"/>
      <c r="I216" s="151"/>
      <c r="J216" s="151"/>
      <c r="K216" s="151"/>
      <c r="L216" s="311">
        <v>44.465000000000003</v>
      </c>
      <c r="M216" s="336">
        <v>43.005000000000003</v>
      </c>
      <c r="N216" s="336">
        <v>33.988900000000001</v>
      </c>
      <c r="O216" s="376">
        <v>31.672999999999998</v>
      </c>
      <c r="P216" s="372">
        <v>33.308</v>
      </c>
      <c r="Q216" s="376">
        <v>35.886000000000003</v>
      </c>
      <c r="R216" s="376">
        <v>50.511000000000003</v>
      </c>
      <c r="S216" s="376">
        <v>46.686999999999998</v>
      </c>
      <c r="T216" s="376">
        <v>38.351999999999997</v>
      </c>
      <c r="U216" s="373">
        <v>42.631999999999998</v>
      </c>
      <c r="V216" s="373">
        <v>42.631999999999998</v>
      </c>
      <c r="W216" s="373">
        <v>42.631999999999998</v>
      </c>
      <c r="X216" s="373">
        <v>42.631999999999998</v>
      </c>
      <c r="Y216" s="373">
        <v>42.631999999999998</v>
      </c>
      <c r="Z216" s="373">
        <v>42.631999999999998</v>
      </c>
      <c r="AA216" s="174"/>
    </row>
    <row r="217" spans="1:27" ht="21" x14ac:dyDescent="0.2">
      <c r="A217" s="303" t="s">
        <v>21</v>
      </c>
      <c r="B217" s="173" t="s">
        <v>374</v>
      </c>
      <c r="C217" s="174"/>
      <c r="D217" s="186"/>
      <c r="E217" s="186"/>
      <c r="F217" s="186"/>
      <c r="G217" s="195"/>
      <c r="H217" s="151"/>
      <c r="I217" s="151"/>
      <c r="J217" s="151"/>
      <c r="K217" s="151"/>
      <c r="L217" s="311">
        <v>0</v>
      </c>
      <c r="M217" s="336">
        <v>0</v>
      </c>
      <c r="N217" s="336">
        <v>3.4102000000000001</v>
      </c>
      <c r="O217" s="376">
        <v>4.7E-2</v>
      </c>
      <c r="P217" s="404">
        <v>0.06</v>
      </c>
      <c r="Q217" s="376">
        <v>4.5999999999999999E-2</v>
      </c>
      <c r="R217" s="376">
        <v>6.4000000000000001E-2</v>
      </c>
      <c r="S217" s="376">
        <v>6.08E-2</v>
      </c>
      <c r="T217" s="376">
        <v>5.3999999999999999E-2</v>
      </c>
      <c r="U217" s="376">
        <v>5.2999999999999999E-2</v>
      </c>
      <c r="V217" s="376">
        <v>5.2999999999999999E-2</v>
      </c>
      <c r="W217" s="376">
        <v>0.05</v>
      </c>
      <c r="X217" s="376">
        <v>0.05</v>
      </c>
      <c r="Y217" s="376">
        <v>4.7E-2</v>
      </c>
      <c r="Z217" s="376">
        <v>4.7E-2</v>
      </c>
      <c r="AA217" s="174"/>
    </row>
    <row r="218" spans="1:27" ht="12.75" x14ac:dyDescent="0.2">
      <c r="A218" s="302" t="s">
        <v>24</v>
      </c>
      <c r="B218" s="266" t="s">
        <v>374</v>
      </c>
      <c r="C218" s="174">
        <v>1</v>
      </c>
      <c r="D218" s="186"/>
      <c r="E218" s="186"/>
      <c r="F218" s="186"/>
      <c r="G218" s="196" t="s">
        <v>182</v>
      </c>
      <c r="H218" s="151"/>
      <c r="I218" s="151"/>
      <c r="J218" s="151"/>
      <c r="K218" s="151"/>
      <c r="L218" s="311">
        <v>1.921</v>
      </c>
      <c r="M218" s="327">
        <v>12.1807</v>
      </c>
      <c r="N218" s="327">
        <f>N219+N220+N221+N222</f>
        <v>1.2277</v>
      </c>
      <c r="O218" s="373">
        <v>4.3369999999999997</v>
      </c>
      <c r="P218" s="403">
        <v>20.992000000000001</v>
      </c>
      <c r="Q218" s="373">
        <v>19.928000000000001</v>
      </c>
      <c r="R218" s="373">
        <v>20.712</v>
      </c>
      <c r="S218" s="373">
        <v>33.609000000000002</v>
      </c>
      <c r="T218" s="373">
        <v>44.695999999999998</v>
      </c>
      <c r="U218" s="373">
        <v>8.4440000000000008</v>
      </c>
      <c r="V218" s="373">
        <v>8.4440000000000008</v>
      </c>
      <c r="W218" s="373"/>
      <c r="X218" s="373"/>
      <c r="Y218" s="373"/>
      <c r="Z218" s="373"/>
      <c r="AA218" s="174"/>
    </row>
    <row r="219" spans="1:27" ht="12.75" x14ac:dyDescent="0.2">
      <c r="A219" s="303" t="s">
        <v>823</v>
      </c>
      <c r="B219" s="173" t="s">
        <v>374</v>
      </c>
      <c r="C219" s="174">
        <v>1</v>
      </c>
      <c r="D219" s="247"/>
      <c r="E219" s="247"/>
      <c r="F219" s="247"/>
      <c r="G219" s="280" t="s">
        <v>182</v>
      </c>
      <c r="H219" s="151"/>
      <c r="I219" s="151"/>
      <c r="J219" s="151"/>
      <c r="K219" s="151"/>
      <c r="L219" s="311"/>
      <c r="M219" s="327"/>
      <c r="N219" s="327"/>
      <c r="O219" s="376"/>
      <c r="P219" s="372"/>
      <c r="Q219" s="376"/>
      <c r="R219" s="376"/>
      <c r="S219" s="376"/>
      <c r="T219" s="376"/>
      <c r="U219" s="373"/>
      <c r="V219" s="373"/>
      <c r="W219" s="373"/>
      <c r="X219" s="395"/>
      <c r="Y219" s="373"/>
      <c r="Z219" s="373"/>
      <c r="AA219" s="174"/>
    </row>
    <row r="220" spans="1:27" ht="21" x14ac:dyDescent="0.2">
      <c r="A220" s="303" t="s">
        <v>824</v>
      </c>
      <c r="B220" s="173" t="s">
        <v>374</v>
      </c>
      <c r="C220" s="174"/>
      <c r="D220" s="247"/>
      <c r="E220" s="247"/>
      <c r="F220" s="247"/>
      <c r="G220" s="278"/>
      <c r="H220" s="151"/>
      <c r="I220" s="151"/>
      <c r="J220" s="151"/>
      <c r="K220" s="151"/>
      <c r="L220" s="311">
        <v>1.4610000000000001</v>
      </c>
      <c r="M220" s="327">
        <v>11.1355</v>
      </c>
      <c r="N220" s="327">
        <v>1.2277</v>
      </c>
      <c r="O220" s="376">
        <v>1.5580000000000001</v>
      </c>
      <c r="P220" s="372">
        <v>1.669</v>
      </c>
      <c r="Q220" s="376">
        <v>1.667</v>
      </c>
      <c r="R220" s="376">
        <v>1.708</v>
      </c>
      <c r="S220" s="376">
        <v>1.796</v>
      </c>
      <c r="T220" s="376">
        <v>1.9</v>
      </c>
      <c r="U220" s="373">
        <v>2.0129999999999999</v>
      </c>
      <c r="V220" s="373">
        <v>2.0129999999999999</v>
      </c>
      <c r="W220" s="373">
        <v>1.9530000000000001</v>
      </c>
      <c r="X220" s="373">
        <v>1.9530000000000001</v>
      </c>
      <c r="Y220" s="373">
        <v>1.9530000000000001</v>
      </c>
      <c r="Z220" s="373">
        <v>1.9530000000000001</v>
      </c>
      <c r="AA220" s="174"/>
    </row>
    <row r="221" spans="1:27" ht="12.75" x14ac:dyDescent="0.2">
      <c r="A221" s="303" t="s">
        <v>275</v>
      </c>
      <c r="B221" s="173" t="s">
        <v>374</v>
      </c>
      <c r="C221" s="174">
        <v>1</v>
      </c>
      <c r="D221" s="247"/>
      <c r="E221" s="247"/>
      <c r="F221" s="247"/>
      <c r="G221" s="280" t="s">
        <v>182</v>
      </c>
      <c r="H221" s="151"/>
      <c r="I221" s="151"/>
      <c r="J221" s="151"/>
      <c r="K221" s="151"/>
      <c r="L221" s="311"/>
      <c r="M221" s="327"/>
      <c r="N221" s="327"/>
      <c r="O221" s="376"/>
      <c r="P221" s="372"/>
      <c r="Q221" s="376"/>
      <c r="R221" s="376"/>
      <c r="S221" s="376"/>
      <c r="T221" s="376"/>
      <c r="U221" s="373"/>
      <c r="V221" s="373"/>
      <c r="W221" s="395"/>
      <c r="X221" s="395"/>
      <c r="Y221" s="373"/>
      <c r="Z221" s="373"/>
      <c r="AA221" s="174"/>
    </row>
    <row r="222" spans="1:27" ht="21" x14ac:dyDescent="0.2">
      <c r="A222" s="303" t="s">
        <v>825</v>
      </c>
      <c r="B222" s="173" t="s">
        <v>374</v>
      </c>
      <c r="C222" s="174">
        <v>1</v>
      </c>
      <c r="D222" s="247"/>
      <c r="E222" s="247"/>
      <c r="F222" s="247"/>
      <c r="G222" s="278" t="s">
        <v>182</v>
      </c>
      <c r="H222" s="151"/>
      <c r="I222" s="151"/>
      <c r="J222" s="151"/>
      <c r="K222" s="151"/>
      <c r="L222" s="311"/>
      <c r="M222" s="327">
        <v>1.0449999999999999</v>
      </c>
      <c r="N222" s="327"/>
      <c r="O222" s="376">
        <v>2.78</v>
      </c>
      <c r="P222" s="372">
        <v>19.323</v>
      </c>
      <c r="Q222" s="376">
        <v>18.260999999999999</v>
      </c>
      <c r="R222" s="376">
        <v>14.004</v>
      </c>
      <c r="S222" s="376">
        <v>31.812999999999999</v>
      </c>
      <c r="T222" s="376">
        <v>42.795999999999999</v>
      </c>
      <c r="U222" s="376">
        <v>15.76</v>
      </c>
      <c r="V222" s="376">
        <v>15.76</v>
      </c>
      <c r="W222" s="376">
        <v>15.202999999999999</v>
      </c>
      <c r="X222" s="376">
        <v>15.202999999999999</v>
      </c>
      <c r="Y222" s="376">
        <v>15.202999999999999</v>
      </c>
      <c r="Z222" s="376">
        <v>15.202999999999999</v>
      </c>
      <c r="AA222" s="174"/>
    </row>
    <row r="223" spans="1:27" ht="12.75" x14ac:dyDescent="0.2">
      <c r="A223" s="302" t="s">
        <v>25</v>
      </c>
      <c r="B223" s="173" t="s">
        <v>374</v>
      </c>
      <c r="C223" s="174">
        <v>1</v>
      </c>
      <c r="D223" s="247"/>
      <c r="E223" s="247"/>
      <c r="F223" s="247"/>
      <c r="G223" s="280" t="s">
        <v>182</v>
      </c>
      <c r="H223" s="151"/>
      <c r="I223" s="151"/>
      <c r="J223" s="151"/>
      <c r="K223" s="151"/>
      <c r="L223" s="311">
        <v>25.765000000000001</v>
      </c>
      <c r="M223" s="327">
        <v>38.058500000000002</v>
      </c>
      <c r="N223" s="327">
        <v>38.523000000000003</v>
      </c>
      <c r="O223" s="376">
        <v>38.524999999999999</v>
      </c>
      <c r="P223" s="372">
        <v>14.375</v>
      </c>
      <c r="Q223" s="376">
        <v>26.42</v>
      </c>
      <c r="R223" s="376">
        <v>35.156999999999996</v>
      </c>
      <c r="S223" s="376">
        <v>41.552</v>
      </c>
      <c r="T223" s="376">
        <v>48.496000000000002</v>
      </c>
      <c r="U223" s="373">
        <v>39.296999999999997</v>
      </c>
      <c r="V223" s="373">
        <v>39.296999999999997</v>
      </c>
      <c r="W223" s="373">
        <v>29.85</v>
      </c>
      <c r="X223" s="373">
        <v>29.85</v>
      </c>
      <c r="Y223" s="373">
        <v>30.405999999999999</v>
      </c>
      <c r="Z223" s="373">
        <v>30.405999999999999</v>
      </c>
      <c r="AA223" s="174"/>
    </row>
    <row r="224" spans="1:27" ht="12.75" x14ac:dyDescent="0.2">
      <c r="A224" s="302" t="s">
        <v>26</v>
      </c>
      <c r="B224" s="173" t="s">
        <v>374</v>
      </c>
      <c r="C224" s="174">
        <v>1</v>
      </c>
      <c r="D224" s="247"/>
      <c r="E224" s="247"/>
      <c r="F224" s="247"/>
      <c r="G224" s="278" t="s">
        <v>182</v>
      </c>
      <c r="H224" s="151"/>
      <c r="I224" s="151"/>
      <c r="J224" s="151"/>
      <c r="K224" s="151"/>
      <c r="L224" s="311">
        <v>0</v>
      </c>
      <c r="M224" s="327">
        <v>0</v>
      </c>
      <c r="N224" s="327"/>
      <c r="O224" s="376"/>
      <c r="P224" s="372"/>
      <c r="Q224" s="376"/>
      <c r="R224" s="376"/>
      <c r="S224" s="376"/>
      <c r="T224" s="376"/>
      <c r="U224" s="373"/>
      <c r="V224" s="373"/>
      <c r="W224" s="373"/>
      <c r="X224" s="395"/>
      <c r="Y224" s="373"/>
      <c r="Z224" s="373"/>
      <c r="AA224" s="174"/>
    </row>
    <row r="225" spans="1:27" ht="12.75" x14ac:dyDescent="0.2">
      <c r="A225" s="302" t="s">
        <v>826</v>
      </c>
      <c r="B225" s="173" t="s">
        <v>374</v>
      </c>
      <c r="C225" s="174">
        <v>1</v>
      </c>
      <c r="D225" s="247"/>
      <c r="E225" s="247"/>
      <c r="F225" s="247"/>
      <c r="G225" s="280" t="s">
        <v>182</v>
      </c>
      <c r="H225" s="151"/>
      <c r="I225" s="151"/>
      <c r="J225" s="151"/>
      <c r="K225" s="151"/>
      <c r="L225" s="311">
        <v>193.87200000000001</v>
      </c>
      <c r="M225" s="327">
        <v>242.44900000000001</v>
      </c>
      <c r="N225" s="327">
        <v>304.10109999999997</v>
      </c>
      <c r="O225" s="376">
        <v>412.089</v>
      </c>
      <c r="P225" s="372">
        <v>431.57499999999999</v>
      </c>
      <c r="Q225" s="376">
        <v>514.82299999999998</v>
      </c>
      <c r="R225" s="376">
        <v>599.38499999999999</v>
      </c>
      <c r="S225" s="376">
        <v>523.89400000000001</v>
      </c>
      <c r="T225" s="376">
        <v>590.75800000000004</v>
      </c>
      <c r="U225" s="373">
        <v>559.77700000000004</v>
      </c>
      <c r="V225" s="373">
        <v>559.77700000000004</v>
      </c>
      <c r="W225" s="373">
        <v>551.34299999999996</v>
      </c>
      <c r="X225" s="373">
        <v>551.34299999999996</v>
      </c>
      <c r="Y225" s="373">
        <v>555.846</v>
      </c>
      <c r="Z225" s="373">
        <v>555.846</v>
      </c>
      <c r="AA225" s="174"/>
    </row>
    <row r="226" spans="1:27" ht="21" x14ac:dyDescent="0.2">
      <c r="A226" s="302" t="s">
        <v>827</v>
      </c>
      <c r="B226" s="173" t="s">
        <v>374</v>
      </c>
      <c r="C226" s="174">
        <v>1</v>
      </c>
      <c r="D226" s="247"/>
      <c r="E226" s="247"/>
      <c r="F226" s="247"/>
      <c r="G226" s="278" t="s">
        <v>182</v>
      </c>
      <c r="H226" s="151"/>
      <c r="I226" s="151"/>
      <c r="J226" s="151"/>
      <c r="K226" s="151"/>
      <c r="L226" s="311">
        <v>15.689</v>
      </c>
      <c r="M226" s="327">
        <v>23.035699999999999</v>
      </c>
      <c r="N226" s="327">
        <v>23.8201</v>
      </c>
      <c r="O226" s="373">
        <v>20.353999999999999</v>
      </c>
      <c r="P226" s="403">
        <v>25.756</v>
      </c>
      <c r="Q226" s="373">
        <v>38.683</v>
      </c>
      <c r="R226" s="373">
        <v>31.952999999999999</v>
      </c>
      <c r="S226" s="373">
        <v>33.639000000000003</v>
      </c>
      <c r="T226" s="373">
        <v>115.723</v>
      </c>
      <c r="U226" s="373">
        <v>34.874000000000002</v>
      </c>
      <c r="V226" s="373">
        <v>34.874000000000002</v>
      </c>
      <c r="W226" s="373">
        <v>34.271999999999998</v>
      </c>
      <c r="X226" s="373">
        <v>34.271999999999998</v>
      </c>
      <c r="Y226" s="373">
        <v>34.271999999999998</v>
      </c>
      <c r="Z226" s="373">
        <v>34.271999999999998</v>
      </c>
      <c r="AA226" s="174"/>
    </row>
    <row r="227" spans="1:27" ht="12.75" x14ac:dyDescent="0.2">
      <c r="A227" s="302" t="s">
        <v>828</v>
      </c>
      <c r="B227" s="173" t="s">
        <v>374</v>
      </c>
      <c r="C227" s="174">
        <v>1</v>
      </c>
      <c r="D227" s="247"/>
      <c r="E227" s="247"/>
      <c r="F227" s="247"/>
      <c r="G227" s="280" t="s">
        <v>182</v>
      </c>
      <c r="H227" s="151"/>
      <c r="I227" s="151"/>
      <c r="J227" s="151"/>
      <c r="K227" s="151"/>
      <c r="L227" s="311">
        <v>18.058</v>
      </c>
      <c r="M227" s="327">
        <v>23.513000000000002</v>
      </c>
      <c r="N227" s="327">
        <v>1.6845000000000001</v>
      </c>
      <c r="O227" s="376">
        <v>0.42</v>
      </c>
      <c r="P227" s="404">
        <v>0.41899999999999998</v>
      </c>
      <c r="Q227" s="376">
        <v>0.42</v>
      </c>
      <c r="R227" s="376">
        <v>0</v>
      </c>
      <c r="S227" s="376">
        <v>0</v>
      </c>
      <c r="T227" s="376">
        <v>0</v>
      </c>
      <c r="U227" s="373">
        <v>0.1</v>
      </c>
      <c r="V227" s="373">
        <v>0.1</v>
      </c>
      <c r="W227" s="373">
        <v>1.3</v>
      </c>
      <c r="X227" s="373">
        <v>1.3</v>
      </c>
      <c r="Y227" s="373">
        <v>1.3</v>
      </c>
      <c r="Z227" s="373">
        <v>1.3</v>
      </c>
      <c r="AA227" s="174"/>
    </row>
    <row r="228" spans="1:27" ht="12.75" x14ac:dyDescent="0.2">
      <c r="A228" s="302" t="s">
        <v>829</v>
      </c>
      <c r="B228" s="173" t="s">
        <v>374</v>
      </c>
      <c r="C228" s="174">
        <v>1</v>
      </c>
      <c r="D228" s="247"/>
      <c r="E228" s="247"/>
      <c r="F228" s="247"/>
      <c r="G228" s="278" t="s">
        <v>182</v>
      </c>
      <c r="H228" s="151"/>
      <c r="I228" s="151"/>
      <c r="J228" s="151"/>
      <c r="K228" s="151"/>
      <c r="L228" s="311">
        <v>25.045999999999999</v>
      </c>
      <c r="M228" s="327">
        <v>23.983799999999999</v>
      </c>
      <c r="N228" s="341">
        <f>SUM(N229:N232)</f>
        <v>27.2012</v>
      </c>
      <c r="O228" s="376">
        <v>12.381</v>
      </c>
      <c r="P228" s="372">
        <v>13.430999999999999</v>
      </c>
      <c r="Q228" s="376">
        <v>10.153</v>
      </c>
      <c r="R228" s="376">
        <v>10.492000000000001</v>
      </c>
      <c r="S228" s="376">
        <v>9.9090000000000007</v>
      </c>
      <c r="T228" s="376">
        <v>15.991</v>
      </c>
      <c r="U228" s="376">
        <v>14.974</v>
      </c>
      <c r="V228" s="376">
        <v>14.974</v>
      </c>
      <c r="W228" s="376">
        <v>11.132999999999999</v>
      </c>
      <c r="X228" s="376">
        <v>11.132999999999999</v>
      </c>
      <c r="Y228" s="376">
        <v>11.38</v>
      </c>
      <c r="Z228" s="376">
        <v>11.38</v>
      </c>
      <c r="AA228" s="171"/>
    </row>
    <row r="229" spans="1:27" ht="20.25" customHeight="1" x14ac:dyDescent="0.2">
      <c r="A229" s="303" t="s">
        <v>577</v>
      </c>
      <c r="B229" s="173" t="s">
        <v>374</v>
      </c>
      <c r="C229" s="174">
        <v>1</v>
      </c>
      <c r="D229" s="247"/>
      <c r="E229" s="247"/>
      <c r="F229" s="247"/>
      <c r="G229" s="280" t="s">
        <v>182</v>
      </c>
      <c r="H229" s="151"/>
      <c r="I229" s="151"/>
      <c r="J229" s="151"/>
      <c r="K229" s="151"/>
      <c r="L229" s="311"/>
      <c r="M229" s="342">
        <v>0</v>
      </c>
      <c r="N229" s="342"/>
      <c r="O229" s="376">
        <v>0</v>
      </c>
      <c r="P229" s="372">
        <v>0</v>
      </c>
      <c r="Q229" s="376">
        <v>0</v>
      </c>
      <c r="R229" s="376"/>
      <c r="S229" s="376"/>
      <c r="T229" s="376"/>
      <c r="U229" s="376">
        <v>0</v>
      </c>
      <c r="V229" s="376">
        <v>0</v>
      </c>
      <c r="W229" s="376">
        <v>0</v>
      </c>
      <c r="X229" s="376">
        <v>0</v>
      </c>
      <c r="Y229" s="376">
        <v>0</v>
      </c>
      <c r="Z229" s="376">
        <v>0</v>
      </c>
      <c r="AA229" s="171"/>
    </row>
    <row r="230" spans="1:27" ht="23.25" customHeight="1" x14ac:dyDescent="0.2">
      <c r="A230" s="303" t="s">
        <v>578</v>
      </c>
      <c r="B230" s="173" t="s">
        <v>374</v>
      </c>
      <c r="C230" s="174">
        <v>1</v>
      </c>
      <c r="D230" s="247"/>
      <c r="E230" s="247"/>
      <c r="F230" s="247"/>
      <c r="G230" s="280" t="s">
        <v>182</v>
      </c>
      <c r="H230" s="151"/>
      <c r="I230" s="151"/>
      <c r="J230" s="151"/>
      <c r="K230" s="151"/>
      <c r="L230" s="320">
        <v>5.8440000000000003</v>
      </c>
      <c r="M230" s="343">
        <v>16.742000000000001</v>
      </c>
      <c r="N230" s="343">
        <v>18.370999999999999</v>
      </c>
      <c r="O230" s="376">
        <v>2.9609999999999999</v>
      </c>
      <c r="P230" s="372">
        <v>10.625</v>
      </c>
      <c r="Q230" s="376">
        <v>0.54600000000000004</v>
      </c>
      <c r="R230" s="376">
        <v>1.1379999999999999</v>
      </c>
      <c r="S230" s="376">
        <v>1.5089999999999999</v>
      </c>
      <c r="T230" s="376">
        <v>1.367</v>
      </c>
      <c r="U230" s="373">
        <v>2.9790000000000001</v>
      </c>
      <c r="V230" s="373">
        <v>2.9790000000000001</v>
      </c>
      <c r="W230" s="373">
        <v>2.8370000000000002</v>
      </c>
      <c r="X230" s="373">
        <v>2.8370000000000002</v>
      </c>
      <c r="Y230" s="373">
        <v>2.8410000000000002</v>
      </c>
      <c r="Z230" s="373">
        <v>2.8410000000000002</v>
      </c>
      <c r="AA230" s="171"/>
    </row>
    <row r="231" spans="1:27" ht="21" x14ac:dyDescent="0.2">
      <c r="A231" s="303" t="s">
        <v>579</v>
      </c>
      <c r="B231" s="173" t="s">
        <v>374</v>
      </c>
      <c r="C231" s="174">
        <v>1</v>
      </c>
      <c r="D231" s="247"/>
      <c r="E231" s="247"/>
      <c r="F231" s="247"/>
      <c r="G231" s="280" t="s">
        <v>182</v>
      </c>
      <c r="H231" s="151"/>
      <c r="I231" s="151"/>
      <c r="J231" s="151"/>
      <c r="K231" s="151"/>
      <c r="L231" s="320">
        <v>23.748000000000001</v>
      </c>
      <c r="M231" s="343">
        <v>7.085</v>
      </c>
      <c r="N231" s="343">
        <v>8.8301999999999996</v>
      </c>
      <c r="O231" s="376">
        <v>6.7009999999999996</v>
      </c>
      <c r="P231" s="372">
        <v>7.1920000000000002</v>
      </c>
      <c r="Q231" s="376">
        <v>7.3609999999999998</v>
      </c>
      <c r="R231" s="376">
        <v>7.1079999999999997</v>
      </c>
      <c r="S231" s="376">
        <v>5.6159999999999997</v>
      </c>
      <c r="T231" s="376">
        <v>5.82</v>
      </c>
      <c r="U231" s="373">
        <v>5.82</v>
      </c>
      <c r="V231" s="373">
        <v>5.82</v>
      </c>
      <c r="W231" s="373">
        <v>6.0510000000000002</v>
      </c>
      <c r="X231" s="373">
        <v>6.0510000000000002</v>
      </c>
      <c r="Y231" s="373">
        <v>6.2939999999999996</v>
      </c>
      <c r="Z231" s="373">
        <v>6.2939999999999996</v>
      </c>
      <c r="AA231" s="171"/>
    </row>
    <row r="232" spans="1:27" ht="21" x14ac:dyDescent="0.2">
      <c r="A232" s="303" t="s">
        <v>73</v>
      </c>
      <c r="B232" s="173" t="s">
        <v>374</v>
      </c>
      <c r="C232" s="174"/>
      <c r="D232" s="247"/>
      <c r="E232" s="247"/>
      <c r="F232" s="247"/>
      <c r="G232" s="278"/>
      <c r="H232" s="151"/>
      <c r="I232" s="151"/>
      <c r="J232" s="151"/>
      <c r="K232" s="151"/>
      <c r="L232" s="312"/>
      <c r="M232" s="345">
        <v>0</v>
      </c>
      <c r="N232" s="345"/>
      <c r="O232" s="380">
        <v>2.7189999999999999</v>
      </c>
      <c r="P232" s="346">
        <v>4.3849999999999998</v>
      </c>
      <c r="Q232" s="380">
        <v>2.7450000000000001</v>
      </c>
      <c r="R232" s="380">
        <v>2.2450000000000001</v>
      </c>
      <c r="S232" s="380">
        <v>2.2450000000000001</v>
      </c>
      <c r="T232" s="466">
        <v>6.1749999999999998</v>
      </c>
      <c r="U232" s="380">
        <v>6.1749999999999998</v>
      </c>
      <c r="V232" s="380">
        <v>6.1749999999999998</v>
      </c>
      <c r="W232" s="380">
        <v>2.2450000000000001</v>
      </c>
      <c r="X232" s="380">
        <v>2.2450000000000001</v>
      </c>
      <c r="Y232" s="380">
        <v>2.2450000000000001</v>
      </c>
      <c r="Z232" s="380">
        <v>2.2450000000000001</v>
      </c>
      <c r="AA232" s="171"/>
    </row>
    <row r="233" spans="1:27" ht="12.75" x14ac:dyDescent="0.2">
      <c r="A233" s="302" t="s">
        <v>286</v>
      </c>
      <c r="B233" s="173" t="s">
        <v>374</v>
      </c>
      <c r="C233" s="174">
        <v>1</v>
      </c>
      <c r="D233" s="247"/>
      <c r="E233" s="247"/>
      <c r="F233" s="247"/>
      <c r="G233" s="280" t="s">
        <v>182</v>
      </c>
      <c r="H233" s="151"/>
      <c r="I233" s="151"/>
      <c r="J233" s="151"/>
      <c r="K233" s="151"/>
      <c r="L233" s="320">
        <v>46.924999999999997</v>
      </c>
      <c r="M233" s="343">
        <v>1.1256999999999999</v>
      </c>
      <c r="N233" s="345">
        <v>4.6524000000000001</v>
      </c>
      <c r="O233" s="400">
        <v>6.1130000000000004</v>
      </c>
      <c r="P233" s="374">
        <v>7.202</v>
      </c>
      <c r="Q233" s="381">
        <v>5.7210000000000001</v>
      </c>
      <c r="R233" s="381">
        <v>10.228</v>
      </c>
      <c r="S233" s="381">
        <v>9.1479999999999997</v>
      </c>
      <c r="T233" s="381"/>
      <c r="U233" s="373">
        <v>16.722000000000001</v>
      </c>
      <c r="V233" s="373">
        <v>16.722000000000001</v>
      </c>
      <c r="W233" s="373">
        <v>6.75</v>
      </c>
      <c r="X233" s="373">
        <v>6.75</v>
      </c>
      <c r="Y233" s="373">
        <v>6.25</v>
      </c>
      <c r="Z233" s="373">
        <v>6.25</v>
      </c>
      <c r="AA233" s="171"/>
    </row>
    <row r="234" spans="1:27" ht="21" customHeight="1" x14ac:dyDescent="0.2">
      <c r="A234" s="309" t="s">
        <v>830</v>
      </c>
      <c r="B234" s="173" t="s">
        <v>374</v>
      </c>
      <c r="C234" s="174">
        <v>1</v>
      </c>
      <c r="D234" s="247"/>
      <c r="E234" s="247"/>
      <c r="F234" s="247"/>
      <c r="G234" s="278" t="s">
        <v>182</v>
      </c>
      <c r="H234" s="151"/>
      <c r="I234" s="151"/>
      <c r="J234" s="151"/>
      <c r="K234" s="151"/>
      <c r="L234" s="320">
        <v>6.6260000000000003</v>
      </c>
      <c r="M234" s="343">
        <v>-21.547999999999998</v>
      </c>
      <c r="N234" s="344">
        <f>N187-N213</f>
        <v>-45.263300000000015</v>
      </c>
      <c r="O234" s="399">
        <f>O187-O213</f>
        <v>-7.0190000000000055</v>
      </c>
      <c r="P234" s="399">
        <f t="shared" ref="P234:Y234" si="147">P187-P213</f>
        <v>40.891000000000076</v>
      </c>
      <c r="Q234" s="399">
        <f t="shared" si="147"/>
        <v>-28.046000000000049</v>
      </c>
      <c r="R234" s="399">
        <f t="shared" si="147"/>
        <v>13.868000000000052</v>
      </c>
      <c r="S234" s="399">
        <f t="shared" si="147"/>
        <v>-5.3669999999999618</v>
      </c>
      <c r="T234" s="399">
        <f t="shared" si="147"/>
        <v>-11.478999999999928</v>
      </c>
      <c r="U234" s="376">
        <f t="shared" si="147"/>
        <v>2.6999999999998181</v>
      </c>
      <c r="V234" s="376">
        <f t="shared" si="147"/>
        <v>2.6999999999998181</v>
      </c>
      <c r="W234" s="376">
        <f t="shared" si="147"/>
        <v>2.6999999999999318</v>
      </c>
      <c r="X234" s="376">
        <v>2.7</v>
      </c>
      <c r="Y234" s="376">
        <f t="shared" si="147"/>
        <v>2.6999999999999318</v>
      </c>
      <c r="Z234" s="376">
        <v>2.7</v>
      </c>
      <c r="AA234" s="171"/>
    </row>
    <row r="235" spans="1:27" ht="21" x14ac:dyDescent="0.2">
      <c r="A235" s="309" t="s">
        <v>831</v>
      </c>
      <c r="B235" s="173" t="s">
        <v>374</v>
      </c>
      <c r="C235" s="174">
        <v>1</v>
      </c>
      <c r="D235" s="247"/>
      <c r="E235" s="247"/>
      <c r="F235" s="247"/>
      <c r="G235" s="280" t="s">
        <v>182</v>
      </c>
      <c r="H235" s="151"/>
      <c r="I235" s="151"/>
      <c r="J235" s="151"/>
      <c r="K235" s="151"/>
      <c r="L235" s="320"/>
      <c r="M235" s="343">
        <v>42.052</v>
      </c>
      <c r="N235" s="343"/>
      <c r="O235" s="399">
        <v>54.4</v>
      </c>
      <c r="P235" s="372">
        <v>69.111999999999995</v>
      </c>
      <c r="Q235" s="376">
        <v>65.504999999999995</v>
      </c>
      <c r="R235" s="376">
        <v>61.735999999999997</v>
      </c>
      <c r="S235" s="376"/>
      <c r="T235" s="376"/>
      <c r="U235" s="467"/>
      <c r="V235" s="467"/>
      <c r="W235" s="467"/>
      <c r="X235" s="468"/>
      <c r="Y235" s="468"/>
      <c r="Z235" s="468"/>
      <c r="AA235" s="171"/>
    </row>
    <row r="236" spans="1:27" ht="28.5" x14ac:dyDescent="0.2">
      <c r="A236" s="220" t="s">
        <v>794</v>
      </c>
      <c r="B236" s="189"/>
      <c r="C236" s="174"/>
      <c r="D236" s="186"/>
      <c r="E236" s="186"/>
      <c r="F236" s="186"/>
      <c r="G236" s="187"/>
      <c r="H236" s="151"/>
      <c r="I236" s="151"/>
      <c r="J236" s="151"/>
      <c r="K236" s="151"/>
      <c r="L236" s="310"/>
      <c r="M236" s="347"/>
      <c r="N236" s="348"/>
      <c r="O236" s="401"/>
      <c r="P236" s="405"/>
      <c r="Q236" s="406"/>
      <c r="R236" s="406"/>
      <c r="S236" s="406"/>
      <c r="T236" s="406"/>
      <c r="U236" s="388"/>
      <c r="V236" s="388"/>
      <c r="W236" s="388"/>
      <c r="X236" s="388"/>
      <c r="Y236" s="388"/>
      <c r="Z236" s="388"/>
      <c r="AA236" s="174"/>
    </row>
    <row r="237" spans="1:27" ht="12.75" x14ac:dyDescent="0.2">
      <c r="A237" s="194" t="s">
        <v>610</v>
      </c>
      <c r="B237" s="173" t="s">
        <v>374</v>
      </c>
      <c r="C237" s="174">
        <v>1</v>
      </c>
      <c r="D237" s="184"/>
      <c r="E237" s="184"/>
      <c r="F237" s="186"/>
      <c r="G237" s="187" t="s">
        <v>182</v>
      </c>
      <c r="H237" s="151"/>
      <c r="I237" s="151"/>
      <c r="J237" s="151"/>
      <c r="K237" s="151"/>
      <c r="L237" s="310">
        <v>1120.0160000000001</v>
      </c>
      <c r="M237" s="336">
        <f t="shared" ref="M237:Z237" si="148">M239+M240+M241+M245+M246</f>
        <v>1240.7269999999999</v>
      </c>
      <c r="N237" s="336">
        <f t="shared" si="148"/>
        <v>1450.1</v>
      </c>
      <c r="O237" s="402">
        <f t="shared" ref="O237:T237" si="149">O239+O240+O241+O245+O246</f>
        <v>2177.748</v>
      </c>
      <c r="P237" s="402">
        <f t="shared" si="149"/>
        <v>2350.6260000000002</v>
      </c>
      <c r="Q237" s="402">
        <f t="shared" si="149"/>
        <v>2456.9519999999993</v>
      </c>
      <c r="R237" s="402">
        <f t="shared" si="149"/>
        <v>2541.8180000000002</v>
      </c>
      <c r="S237" s="402">
        <f t="shared" si="149"/>
        <v>2648.22</v>
      </c>
      <c r="T237" s="402">
        <f t="shared" si="149"/>
        <v>2706.75</v>
      </c>
      <c r="U237" s="402">
        <f t="shared" ref="U237:X237" si="150">U239+U240+U241+U245+U246</f>
        <v>2787.1</v>
      </c>
      <c r="V237" s="402">
        <f t="shared" si="150"/>
        <v>2840.21</v>
      </c>
      <c r="W237" s="402">
        <f t="shared" si="150"/>
        <v>2728.1</v>
      </c>
      <c r="X237" s="402">
        <f t="shared" si="150"/>
        <v>2704.1099999999997</v>
      </c>
      <c r="Y237" s="402">
        <f t="shared" si="148"/>
        <v>2790.6</v>
      </c>
      <c r="Z237" s="402">
        <f t="shared" si="148"/>
        <v>2865.55</v>
      </c>
      <c r="AA237" s="174"/>
    </row>
    <row r="238" spans="1:27" ht="12.75" x14ac:dyDescent="0.2">
      <c r="A238" s="172" t="s">
        <v>913</v>
      </c>
      <c r="B238" s="173"/>
      <c r="C238" s="174"/>
      <c r="D238" s="190"/>
      <c r="E238" s="190"/>
      <c r="F238" s="186"/>
      <c r="G238" s="187"/>
      <c r="H238" s="151"/>
      <c r="I238" s="151"/>
      <c r="J238" s="151"/>
      <c r="K238" s="151"/>
      <c r="L238" s="310"/>
      <c r="M238" s="336"/>
      <c r="N238" s="340"/>
      <c r="O238" s="340"/>
      <c r="P238" s="340"/>
      <c r="Q238" s="340"/>
      <c r="R238" s="340"/>
      <c r="S238" s="340"/>
      <c r="T238" s="340"/>
      <c r="U238" s="340"/>
      <c r="V238" s="340"/>
      <c r="W238" s="340"/>
      <c r="X238" s="360"/>
      <c r="Y238" s="340"/>
      <c r="Z238" s="360"/>
      <c r="AA238" s="174"/>
    </row>
    <row r="239" spans="1:27" ht="21" x14ac:dyDescent="0.2">
      <c r="A239" s="178" t="s">
        <v>581</v>
      </c>
      <c r="B239" s="173" t="s">
        <v>374</v>
      </c>
      <c r="C239" s="174">
        <v>1</v>
      </c>
      <c r="D239" s="190"/>
      <c r="E239" s="190"/>
      <c r="F239" s="186"/>
      <c r="G239" s="187" t="s">
        <v>182</v>
      </c>
      <c r="H239" s="151"/>
      <c r="I239" s="151"/>
      <c r="J239" s="151"/>
      <c r="K239" s="151"/>
      <c r="L239" s="310">
        <v>10.050000000000001</v>
      </c>
      <c r="M239" s="336">
        <v>14.5</v>
      </c>
      <c r="N239" s="336">
        <v>14.85</v>
      </c>
      <c r="O239" s="336">
        <v>102.11</v>
      </c>
      <c r="P239" s="336">
        <v>99.5</v>
      </c>
      <c r="Q239" s="336">
        <v>105.5</v>
      </c>
      <c r="R239" s="336">
        <v>94.46</v>
      </c>
      <c r="S239" s="336">
        <v>80.56</v>
      </c>
      <c r="T239" s="336">
        <v>45.5</v>
      </c>
      <c r="U239" s="336">
        <v>106.5</v>
      </c>
      <c r="V239" s="336">
        <v>107</v>
      </c>
      <c r="W239" s="336">
        <v>108</v>
      </c>
      <c r="X239" s="359">
        <v>110</v>
      </c>
      <c r="Y239" s="336">
        <v>115</v>
      </c>
      <c r="Z239" s="359">
        <v>116</v>
      </c>
      <c r="AA239" s="174"/>
    </row>
    <row r="240" spans="1:27" ht="21" x14ac:dyDescent="0.2">
      <c r="A240" s="178" t="s">
        <v>611</v>
      </c>
      <c r="B240" s="173" t="s">
        <v>374</v>
      </c>
      <c r="C240" s="174">
        <v>1</v>
      </c>
      <c r="D240" s="190"/>
      <c r="E240" s="190"/>
      <c r="F240" s="186"/>
      <c r="G240" s="187" t="s">
        <v>182</v>
      </c>
      <c r="H240" s="151"/>
      <c r="I240" s="151"/>
      <c r="J240" s="151"/>
      <c r="K240" s="151"/>
      <c r="L240" s="310">
        <v>273.25599999999997</v>
      </c>
      <c r="M240" s="336">
        <v>288.28199999999998</v>
      </c>
      <c r="N240" s="339">
        <v>321.68599999999998</v>
      </c>
      <c r="O240" s="339">
        <v>455.15899999999999</v>
      </c>
      <c r="P240" s="339">
        <v>516.89</v>
      </c>
      <c r="Q240" s="339">
        <v>539.12699999999995</v>
      </c>
      <c r="R240" s="339">
        <v>660</v>
      </c>
      <c r="S240" s="339">
        <v>680</v>
      </c>
      <c r="T240" s="339">
        <v>715</v>
      </c>
      <c r="U240" s="339">
        <v>690</v>
      </c>
      <c r="V240" s="339">
        <v>700</v>
      </c>
      <c r="W240" s="339">
        <v>710</v>
      </c>
      <c r="X240" s="368">
        <v>720</v>
      </c>
      <c r="Y240" s="339">
        <v>730</v>
      </c>
      <c r="Z240" s="368">
        <v>740</v>
      </c>
      <c r="AA240" s="174"/>
    </row>
    <row r="241" spans="1:27" ht="12.75" x14ac:dyDescent="0.2">
      <c r="A241" s="178" t="s">
        <v>582</v>
      </c>
      <c r="B241" s="173" t="s">
        <v>374</v>
      </c>
      <c r="C241" s="174">
        <v>1</v>
      </c>
      <c r="D241" s="190"/>
      <c r="E241" s="190"/>
      <c r="F241" s="186"/>
      <c r="G241" s="187" t="s">
        <v>182</v>
      </c>
      <c r="H241" s="151"/>
      <c r="I241" s="151"/>
      <c r="J241" s="151"/>
      <c r="K241" s="151"/>
      <c r="L241" s="310">
        <v>744.79300000000001</v>
      </c>
      <c r="M241" s="336">
        <v>774.84500000000003</v>
      </c>
      <c r="N241" s="336">
        <v>900.46699999999998</v>
      </c>
      <c r="O241" s="336">
        <f t="shared" ref="O241" si="151">O242+O243+O244</f>
        <v>1410.529</v>
      </c>
      <c r="P241" s="336">
        <f t="shared" ref="P241:Z241" si="152">P242+P243+P244</f>
        <v>1506.9260000000002</v>
      </c>
      <c r="Q241" s="336">
        <f t="shared" si="152"/>
        <v>1576.925</v>
      </c>
      <c r="R241" s="336">
        <v>1632.6579999999999</v>
      </c>
      <c r="S241" s="336">
        <f t="shared" ref="S241:T241" si="153">S242+S243+S244</f>
        <v>1656.8</v>
      </c>
      <c r="T241" s="336">
        <f t="shared" si="153"/>
        <v>1690.75</v>
      </c>
      <c r="U241" s="336">
        <f t="shared" si="152"/>
        <v>1767.1</v>
      </c>
      <c r="V241" s="336">
        <f t="shared" si="152"/>
        <v>1808.01</v>
      </c>
      <c r="W241" s="336">
        <f t="shared" si="152"/>
        <v>1675.1</v>
      </c>
      <c r="X241" s="336">
        <f t="shared" si="152"/>
        <v>1681.11</v>
      </c>
      <c r="Y241" s="336">
        <f t="shared" si="152"/>
        <v>1695.2</v>
      </c>
      <c r="Z241" s="336">
        <f t="shared" si="152"/>
        <v>1756.55</v>
      </c>
      <c r="AA241" s="174"/>
    </row>
    <row r="242" spans="1:27" ht="12.75" x14ac:dyDescent="0.2">
      <c r="A242" s="192" t="s">
        <v>583</v>
      </c>
      <c r="B242" s="173" t="s">
        <v>374</v>
      </c>
      <c r="C242" s="174">
        <v>1</v>
      </c>
      <c r="D242" s="190"/>
      <c r="E242" s="190"/>
      <c r="F242" s="186"/>
      <c r="G242" s="187" t="s">
        <v>182</v>
      </c>
      <c r="H242" s="151"/>
      <c r="I242" s="151"/>
      <c r="J242" s="151"/>
      <c r="K242" s="151"/>
      <c r="L242" s="310">
        <v>631.61599999999999</v>
      </c>
      <c r="M242" s="336">
        <v>661.6</v>
      </c>
      <c r="N242" s="336">
        <v>780.67700000000002</v>
      </c>
      <c r="O242" s="336">
        <v>1197.674</v>
      </c>
      <c r="P242" s="336">
        <v>1314.6590000000001</v>
      </c>
      <c r="Q242" s="336">
        <v>1370.87</v>
      </c>
      <c r="R242" s="336">
        <v>1419.7360000000001</v>
      </c>
      <c r="S242" s="336">
        <v>1450</v>
      </c>
      <c r="T242" s="336">
        <v>1480</v>
      </c>
      <c r="U242" s="336">
        <v>1560</v>
      </c>
      <c r="V242" s="336">
        <v>1600</v>
      </c>
      <c r="W242" s="336">
        <v>1465</v>
      </c>
      <c r="X242" s="359">
        <v>1470</v>
      </c>
      <c r="Y242" s="336">
        <v>1490</v>
      </c>
      <c r="Z242" s="359">
        <v>1455</v>
      </c>
      <c r="AA242" s="174"/>
    </row>
    <row r="243" spans="1:27" ht="12.75" x14ac:dyDescent="0.2">
      <c r="A243" s="192" t="s">
        <v>584</v>
      </c>
      <c r="B243" s="173" t="s">
        <v>374</v>
      </c>
      <c r="C243" s="174">
        <v>1</v>
      </c>
      <c r="D243" s="190"/>
      <c r="E243" s="190"/>
      <c r="F243" s="186"/>
      <c r="G243" s="187" t="s">
        <v>182</v>
      </c>
      <c r="H243" s="151"/>
      <c r="I243" s="151"/>
      <c r="J243" s="151"/>
      <c r="K243" s="151"/>
      <c r="L243" s="310">
        <v>52.139000000000003</v>
      </c>
      <c r="M243" s="336">
        <v>112.277</v>
      </c>
      <c r="N243" s="336">
        <v>118.9</v>
      </c>
      <c r="O243" s="336">
        <v>212.005</v>
      </c>
      <c r="P243" s="336">
        <v>191.28700000000001</v>
      </c>
      <c r="Q243" s="336">
        <v>205.41499999999999</v>
      </c>
      <c r="R243" s="336">
        <v>212.41</v>
      </c>
      <c r="S243" s="336">
        <v>206.3</v>
      </c>
      <c r="T243" s="336">
        <v>210.2</v>
      </c>
      <c r="U243" s="336">
        <v>206.5</v>
      </c>
      <c r="V243" s="336">
        <v>207</v>
      </c>
      <c r="W243" s="336">
        <v>209</v>
      </c>
      <c r="X243" s="359">
        <v>210</v>
      </c>
      <c r="Y243" s="336">
        <v>204</v>
      </c>
      <c r="Z243" s="359">
        <v>300.3</v>
      </c>
      <c r="AA243" s="174"/>
    </row>
    <row r="244" spans="1:27" ht="12.75" x14ac:dyDescent="0.2">
      <c r="A244" s="192" t="s">
        <v>585</v>
      </c>
      <c r="B244" s="173" t="s">
        <v>374</v>
      </c>
      <c r="C244" s="174">
        <v>1</v>
      </c>
      <c r="D244" s="190"/>
      <c r="E244" s="190"/>
      <c r="F244" s="186"/>
      <c r="G244" s="187" t="s">
        <v>182</v>
      </c>
      <c r="H244" s="151"/>
      <c r="I244" s="151"/>
      <c r="J244" s="151"/>
      <c r="K244" s="151"/>
      <c r="L244" s="310">
        <v>0.9</v>
      </c>
      <c r="M244" s="336">
        <v>0.96799999999999997</v>
      </c>
      <c r="N244" s="336">
        <v>0.89</v>
      </c>
      <c r="O244" s="336">
        <v>0.85</v>
      </c>
      <c r="P244" s="336">
        <v>0.98</v>
      </c>
      <c r="Q244" s="336">
        <v>0.64</v>
      </c>
      <c r="R244" s="336">
        <v>0.51200000000000001</v>
      </c>
      <c r="S244" s="336">
        <v>0.5</v>
      </c>
      <c r="T244" s="336">
        <v>0.55000000000000004</v>
      </c>
      <c r="U244" s="336">
        <v>0.6</v>
      </c>
      <c r="V244" s="336">
        <v>1.01</v>
      </c>
      <c r="W244" s="336">
        <v>1.1000000000000001</v>
      </c>
      <c r="X244" s="359">
        <v>1.1100000000000001</v>
      </c>
      <c r="Y244" s="336">
        <v>1.2</v>
      </c>
      <c r="Z244" s="359">
        <v>1.25</v>
      </c>
      <c r="AA244" s="174"/>
    </row>
    <row r="245" spans="1:27" ht="12.75" x14ac:dyDescent="0.2">
      <c r="A245" s="178" t="s">
        <v>586</v>
      </c>
      <c r="B245" s="173" t="s">
        <v>374</v>
      </c>
      <c r="C245" s="174">
        <v>1</v>
      </c>
      <c r="D245" s="190"/>
      <c r="E245" s="190"/>
      <c r="F245" s="186"/>
      <c r="G245" s="187" t="s">
        <v>182</v>
      </c>
      <c r="H245" s="151"/>
      <c r="I245" s="151"/>
      <c r="J245" s="151"/>
      <c r="K245" s="151"/>
      <c r="L245" s="310">
        <v>12.86</v>
      </c>
      <c r="M245" s="336">
        <v>13.5</v>
      </c>
      <c r="N245" s="336">
        <v>15.1</v>
      </c>
      <c r="O245" s="336">
        <v>38.15</v>
      </c>
      <c r="P245" s="336">
        <v>39.21</v>
      </c>
      <c r="Q245" s="336">
        <v>41.18</v>
      </c>
      <c r="R245" s="336">
        <v>40.049999999999997</v>
      </c>
      <c r="S245" s="336">
        <v>45.56</v>
      </c>
      <c r="T245" s="336">
        <v>50</v>
      </c>
      <c r="U245" s="336">
        <v>43.5</v>
      </c>
      <c r="V245" s="336">
        <v>44</v>
      </c>
      <c r="W245" s="336">
        <v>45</v>
      </c>
      <c r="X245" s="359">
        <v>1</v>
      </c>
      <c r="Y245" s="336">
        <v>50.4</v>
      </c>
      <c r="Z245" s="359">
        <v>52</v>
      </c>
      <c r="AA245" s="174"/>
    </row>
    <row r="246" spans="1:27" ht="12.75" x14ac:dyDescent="0.2">
      <c r="A246" s="178" t="s">
        <v>587</v>
      </c>
      <c r="B246" s="173" t="s">
        <v>374</v>
      </c>
      <c r="C246" s="174">
        <v>1</v>
      </c>
      <c r="D246" s="190"/>
      <c r="E246" s="190"/>
      <c r="F246" s="186"/>
      <c r="G246" s="187" t="s">
        <v>182</v>
      </c>
      <c r="H246" s="151"/>
      <c r="I246" s="151"/>
      <c r="J246" s="151"/>
      <c r="K246" s="151"/>
      <c r="L246" s="310">
        <v>79.057000000000002</v>
      </c>
      <c r="M246" s="336">
        <v>149.6</v>
      </c>
      <c r="N246" s="336">
        <v>197.99700000000001</v>
      </c>
      <c r="O246" s="336">
        <v>171.8</v>
      </c>
      <c r="P246" s="336">
        <v>188.1</v>
      </c>
      <c r="Q246" s="336">
        <v>194.22</v>
      </c>
      <c r="R246" s="336">
        <v>114.65</v>
      </c>
      <c r="S246" s="336">
        <v>185.3</v>
      </c>
      <c r="T246" s="336">
        <v>205.5</v>
      </c>
      <c r="U246" s="336">
        <v>180</v>
      </c>
      <c r="V246" s="336">
        <v>181.2</v>
      </c>
      <c r="W246" s="336">
        <v>190</v>
      </c>
      <c r="X246" s="359">
        <v>192</v>
      </c>
      <c r="Y246" s="336">
        <v>200</v>
      </c>
      <c r="Z246" s="359">
        <v>201</v>
      </c>
      <c r="AA246" s="174"/>
    </row>
    <row r="247" spans="1:27" ht="31.5" x14ac:dyDescent="0.2">
      <c r="A247" s="172" t="s">
        <v>955</v>
      </c>
      <c r="B247" s="173" t="s">
        <v>614</v>
      </c>
      <c r="C247" s="174">
        <v>1</v>
      </c>
      <c r="D247" s="190"/>
      <c r="E247" s="190"/>
      <c r="F247" s="186"/>
      <c r="G247" s="187" t="s">
        <v>181</v>
      </c>
      <c r="H247" s="151"/>
      <c r="I247" s="151"/>
      <c r="J247" s="151"/>
      <c r="K247" s="151"/>
      <c r="L247" s="314">
        <f>L237/560.945*100</f>
        <v>199.66592090133614</v>
      </c>
      <c r="M247" s="362">
        <f>M237/560.945*100</f>
        <v>221.18514292845103</v>
      </c>
      <c r="N247" s="362">
        <f>N237/M237*100</f>
        <v>116.87502569058303</v>
      </c>
      <c r="O247" s="362">
        <f>O237/N237*100</f>
        <v>150.17916005792705</v>
      </c>
      <c r="P247" s="362">
        <f t="shared" ref="P247:Q247" si="154">P237/O237*100</f>
        <v>107.93838405545546</v>
      </c>
      <c r="Q247" s="362">
        <f t="shared" si="154"/>
        <v>104.52330570665002</v>
      </c>
      <c r="R247" s="362">
        <v>105.24217804108351</v>
      </c>
      <c r="S247" s="362">
        <f>S237/O237*100</f>
        <v>121.60360151863301</v>
      </c>
      <c r="T247" s="362">
        <f>T237/P237*100</f>
        <v>115.15017701667556</v>
      </c>
      <c r="U247" s="362">
        <f>U237/Q237*100</f>
        <v>113.43729954838355</v>
      </c>
      <c r="V247" s="362">
        <f>V237/Q237*100</f>
        <v>115.59892093944045</v>
      </c>
      <c r="W247" s="362">
        <f>W237/U237*100</f>
        <v>97.883104301962604</v>
      </c>
      <c r="X247" s="362">
        <f>X237/V237*100</f>
        <v>95.208100809447174</v>
      </c>
      <c r="Y247" s="362">
        <f>Y237/W237*100</f>
        <v>102.29097173857262</v>
      </c>
      <c r="Z247" s="362">
        <f>Z237/X237*100</f>
        <v>105.97017133178757</v>
      </c>
      <c r="AA247" s="174"/>
    </row>
    <row r="248" spans="1:27" ht="21" x14ac:dyDescent="0.2">
      <c r="A248" s="172" t="s">
        <v>588</v>
      </c>
      <c r="B248" s="173" t="s">
        <v>589</v>
      </c>
      <c r="C248" s="174">
        <v>1</v>
      </c>
      <c r="D248" s="190"/>
      <c r="E248" s="190"/>
      <c r="F248" s="186"/>
      <c r="G248" s="187" t="s">
        <v>182</v>
      </c>
      <c r="H248" s="151"/>
      <c r="I248" s="151"/>
      <c r="J248" s="151"/>
      <c r="K248" s="151"/>
      <c r="L248" s="316">
        <v>3143</v>
      </c>
      <c r="M248" s="363">
        <f t="shared" ref="M248:Z248" si="155">M237*1000000/M6/12</f>
        <v>3481.2766554433215</v>
      </c>
      <c r="N248" s="363">
        <f t="shared" si="155"/>
        <v>4041.5273132664438</v>
      </c>
      <c r="O248" s="363">
        <f t="shared" ref="O248:Q248" si="156">O237*1000000/O6/12</f>
        <v>6513.2613142877644</v>
      </c>
      <c r="P248" s="363">
        <f t="shared" si="156"/>
        <v>7081.3932470537193</v>
      </c>
      <c r="Q248" s="363">
        <f t="shared" si="156"/>
        <v>7412.9616220130329</v>
      </c>
      <c r="R248" s="363">
        <v>7458.5443801254223</v>
      </c>
      <c r="S248" s="363">
        <f>S237*1000000/R6/12</f>
        <v>7982.2403877455063</v>
      </c>
      <c r="T248" s="363">
        <f>T237*1000000/S6/12</f>
        <v>8160.7272069464552</v>
      </c>
      <c r="U248" s="363">
        <f t="shared" si="155"/>
        <v>8369.669669669669</v>
      </c>
      <c r="V248" s="363">
        <f t="shared" si="155"/>
        <v>8529.1591591591587</v>
      </c>
      <c r="W248" s="363">
        <f t="shared" si="155"/>
        <v>8177.1695081888602</v>
      </c>
      <c r="X248" s="363">
        <f t="shared" si="155"/>
        <v>8104.387700053946</v>
      </c>
      <c r="Y248" s="363">
        <f t="shared" si="155"/>
        <v>8350.0897666068213</v>
      </c>
      <c r="Z248" s="363">
        <f t="shared" si="155"/>
        <v>8574.3566726511071</v>
      </c>
      <c r="AA248" s="174"/>
    </row>
    <row r="249" spans="1:27" ht="12.75" x14ac:dyDescent="0.2">
      <c r="A249" s="194" t="s">
        <v>612</v>
      </c>
      <c r="B249" s="173" t="s">
        <v>374</v>
      </c>
      <c r="C249" s="174">
        <v>1</v>
      </c>
      <c r="D249" s="190"/>
      <c r="E249" s="190"/>
      <c r="F249" s="186"/>
      <c r="G249" s="187" t="s">
        <v>182</v>
      </c>
      <c r="H249" s="151"/>
      <c r="I249" s="151"/>
      <c r="J249" s="151"/>
      <c r="K249" s="151"/>
      <c r="L249" s="310">
        <v>840.8</v>
      </c>
      <c r="M249" s="361">
        <v>1115.4000000000001</v>
      </c>
      <c r="N249" s="361">
        <f t="shared" ref="N249:Z249" si="157">N251+N253+N254</f>
        <v>1323.3</v>
      </c>
      <c r="O249" s="361">
        <f t="shared" ref="O249:X249" si="158">O251+O253+O254</f>
        <v>2215.1249999999995</v>
      </c>
      <c r="P249" s="361">
        <f t="shared" si="158"/>
        <v>2352.7099999999996</v>
      </c>
      <c r="Q249" s="361">
        <f t="shared" si="158"/>
        <v>2471.5080000000003</v>
      </c>
      <c r="R249" s="361">
        <f t="shared" si="158"/>
        <v>2541.67</v>
      </c>
      <c r="S249" s="361">
        <f t="shared" ref="S249:T249" si="159">S251+S253+S254</f>
        <v>2582.6549999999997</v>
      </c>
      <c r="T249" s="361">
        <f t="shared" si="159"/>
        <v>2655.797</v>
      </c>
      <c r="U249" s="361">
        <f t="shared" si="158"/>
        <v>2731.64</v>
      </c>
      <c r="V249" s="361">
        <f t="shared" si="158"/>
        <v>2805.28</v>
      </c>
      <c r="W249" s="361">
        <f t="shared" ca="1" si="158"/>
        <v>2862.9751999999999</v>
      </c>
      <c r="X249" s="361">
        <f t="shared" si="158"/>
        <v>3013.4850000000001</v>
      </c>
      <c r="Y249" s="361">
        <f t="shared" ca="1" si="157"/>
        <v>3008.07314</v>
      </c>
      <c r="Z249" s="361">
        <f t="shared" ca="1" si="157"/>
        <v>3149.7925581600002</v>
      </c>
      <c r="AA249" s="171"/>
    </row>
    <row r="250" spans="1:27" ht="12.75" x14ac:dyDescent="0.2">
      <c r="A250" s="172" t="s">
        <v>913</v>
      </c>
      <c r="B250" s="173" t="s">
        <v>748</v>
      </c>
      <c r="C250" s="174"/>
      <c r="D250" s="190"/>
      <c r="E250" s="190"/>
      <c r="F250" s="186"/>
      <c r="G250" s="187"/>
      <c r="H250" s="151"/>
      <c r="I250" s="151"/>
      <c r="J250" s="151"/>
      <c r="K250" s="151"/>
      <c r="L250" s="310"/>
      <c r="M250" s="336"/>
      <c r="N250" s="340"/>
      <c r="O250" s="340"/>
      <c r="P250" s="340"/>
      <c r="Q250" s="340"/>
      <c r="R250" s="340"/>
      <c r="S250" s="340"/>
      <c r="T250" s="340"/>
      <c r="U250" s="340"/>
      <c r="V250" s="340"/>
      <c r="W250" s="340"/>
      <c r="X250" s="360"/>
      <c r="Y250" s="340"/>
      <c r="Z250" s="360"/>
      <c r="AA250" s="171"/>
    </row>
    <row r="251" spans="1:27" ht="12.75" x14ac:dyDescent="0.2">
      <c r="A251" s="178" t="s">
        <v>81</v>
      </c>
      <c r="B251" s="173" t="s">
        <v>374</v>
      </c>
      <c r="C251" s="174">
        <v>1</v>
      </c>
      <c r="D251" s="190"/>
      <c r="E251" s="190"/>
      <c r="F251" s="186"/>
      <c r="G251" s="187" t="s">
        <v>182</v>
      </c>
      <c r="H251" s="151"/>
      <c r="I251" s="151"/>
      <c r="J251" s="151"/>
      <c r="K251" s="151"/>
      <c r="L251" s="310">
        <v>700</v>
      </c>
      <c r="M251" s="336">
        <v>970</v>
      </c>
      <c r="N251" s="336">
        <v>1186.1199999999999</v>
      </c>
      <c r="O251" s="336">
        <f t="shared" ref="O251:P251" si="160">O71+O77</f>
        <v>1973.8449999999998</v>
      </c>
      <c r="P251" s="336">
        <f t="shared" si="160"/>
        <v>2214.1099999999997</v>
      </c>
      <c r="Q251" s="336">
        <f>Q71+Q77</f>
        <v>2326.15</v>
      </c>
      <c r="R251" s="336">
        <v>2393.25</v>
      </c>
      <c r="S251" s="336">
        <f>S71+S77</f>
        <v>2464.2049999999999</v>
      </c>
      <c r="T251" s="336">
        <f>T71+T77</f>
        <v>2517.9969999999998</v>
      </c>
      <c r="U251" s="336">
        <f t="shared" ref="U251:Z251" si="161">U71+U77</f>
        <v>2570.3599999999997</v>
      </c>
      <c r="V251" s="336">
        <f t="shared" si="161"/>
        <v>2638.6800000000003</v>
      </c>
      <c r="W251" s="336">
        <f t="shared" ca="1" si="161"/>
        <v>2677.8751999999999</v>
      </c>
      <c r="X251" s="336">
        <f t="shared" si="161"/>
        <v>2822.8850000000002</v>
      </c>
      <c r="Y251" s="336">
        <f t="shared" ca="1" si="161"/>
        <v>2806.1231400000001</v>
      </c>
      <c r="Z251" s="336">
        <f t="shared" ca="1" si="161"/>
        <v>2930.59255816</v>
      </c>
      <c r="AA251" s="171"/>
    </row>
    <row r="252" spans="1:27" ht="12.75" x14ac:dyDescent="0.2">
      <c r="A252" s="192" t="s">
        <v>590</v>
      </c>
      <c r="B252" s="173" t="s">
        <v>374</v>
      </c>
      <c r="C252" s="174">
        <v>1</v>
      </c>
      <c r="D252" s="190"/>
      <c r="E252" s="190"/>
      <c r="F252" s="186"/>
      <c r="G252" s="187" t="s">
        <v>182</v>
      </c>
      <c r="H252" s="151"/>
      <c r="I252" s="151"/>
      <c r="J252" s="151"/>
      <c r="K252" s="151"/>
      <c r="L252" s="310">
        <v>520</v>
      </c>
      <c r="M252" s="336">
        <v>750</v>
      </c>
      <c r="N252" s="336">
        <v>905.52</v>
      </c>
      <c r="O252" s="336">
        <v>1289.33</v>
      </c>
      <c r="P252" s="336">
        <v>1359.99</v>
      </c>
      <c r="Q252" s="336">
        <v>1511.09</v>
      </c>
      <c r="R252" s="336">
        <v>1546</v>
      </c>
      <c r="S252" s="336">
        <v>1546</v>
      </c>
      <c r="T252" s="336">
        <v>1590</v>
      </c>
      <c r="U252" s="336">
        <v>1399.64</v>
      </c>
      <c r="V252" s="336">
        <v>1400.2</v>
      </c>
      <c r="W252" s="336">
        <v>13750.4</v>
      </c>
      <c r="X252" s="359">
        <v>1400</v>
      </c>
      <c r="Y252" s="336">
        <v>1410.2</v>
      </c>
      <c r="Z252" s="359">
        <v>1450.6</v>
      </c>
      <c r="AA252" s="171"/>
    </row>
    <row r="253" spans="1:27" ht="21" x14ac:dyDescent="0.2">
      <c r="A253" s="178" t="s">
        <v>82</v>
      </c>
      <c r="B253" s="173" t="s">
        <v>374</v>
      </c>
      <c r="C253" s="174">
        <v>1</v>
      </c>
      <c r="D253" s="190"/>
      <c r="E253" s="190"/>
      <c r="F253" s="186"/>
      <c r="G253" s="187" t="s">
        <v>182</v>
      </c>
      <c r="H253" s="151"/>
      <c r="I253" s="151"/>
      <c r="J253" s="151"/>
      <c r="K253" s="151"/>
      <c r="L253" s="310">
        <v>20.8</v>
      </c>
      <c r="M253" s="336">
        <v>18</v>
      </c>
      <c r="N253" s="336">
        <v>20.78</v>
      </c>
      <c r="O253" s="336">
        <v>30.83</v>
      </c>
      <c r="P253" s="336">
        <v>27.45</v>
      </c>
      <c r="Q253" s="336">
        <v>38.840000000000003</v>
      </c>
      <c r="R253" s="336">
        <v>39.92</v>
      </c>
      <c r="S253" s="336">
        <v>33.450000000000003</v>
      </c>
      <c r="T253" s="336">
        <v>35.5</v>
      </c>
      <c r="U253" s="336">
        <v>30.3</v>
      </c>
      <c r="V253" s="336">
        <v>31.2</v>
      </c>
      <c r="W253" s="336">
        <v>34.5</v>
      </c>
      <c r="X253" s="359">
        <v>35</v>
      </c>
      <c r="Y253" s="336">
        <v>36.5</v>
      </c>
      <c r="Z253" s="359">
        <v>38.799999999999997</v>
      </c>
      <c r="AA253" s="171"/>
    </row>
    <row r="254" spans="1:27" ht="12.75" x14ac:dyDescent="0.2">
      <c r="A254" s="178" t="s">
        <v>613</v>
      </c>
      <c r="B254" s="173" t="s">
        <v>374</v>
      </c>
      <c r="C254" s="174">
        <v>1</v>
      </c>
      <c r="D254" s="190"/>
      <c r="E254" s="190"/>
      <c r="F254" s="186"/>
      <c r="G254" s="187" t="s">
        <v>182</v>
      </c>
      <c r="H254" s="151"/>
      <c r="I254" s="151"/>
      <c r="J254" s="151"/>
      <c r="K254" s="151"/>
      <c r="L254" s="310">
        <v>120</v>
      </c>
      <c r="M254" s="336">
        <v>127.4</v>
      </c>
      <c r="N254" s="336">
        <v>116.4</v>
      </c>
      <c r="O254" s="336">
        <v>210.45</v>
      </c>
      <c r="P254" s="336">
        <v>111.15</v>
      </c>
      <c r="Q254" s="336">
        <v>106.518</v>
      </c>
      <c r="R254" s="336">
        <v>108.5</v>
      </c>
      <c r="S254" s="336">
        <v>85</v>
      </c>
      <c r="T254" s="336">
        <v>102.3</v>
      </c>
      <c r="U254" s="336">
        <v>130.97999999999999</v>
      </c>
      <c r="V254" s="336">
        <v>135.4</v>
      </c>
      <c r="W254" s="336">
        <v>150.6</v>
      </c>
      <c r="X254" s="359">
        <v>155.6</v>
      </c>
      <c r="Y254" s="336">
        <v>165.45</v>
      </c>
      <c r="Z254" s="359">
        <v>180.4</v>
      </c>
      <c r="AA254" s="171"/>
    </row>
    <row r="255" spans="1:27" ht="21" x14ac:dyDescent="0.2">
      <c r="A255" s="178" t="s">
        <v>83</v>
      </c>
      <c r="B255" s="173" t="s">
        <v>374</v>
      </c>
      <c r="C255" s="174">
        <v>1</v>
      </c>
      <c r="D255" s="191"/>
      <c r="E255" s="191"/>
      <c r="F255" s="186"/>
      <c r="G255" s="187" t="s">
        <v>182</v>
      </c>
      <c r="H255" s="151"/>
      <c r="I255" s="151"/>
      <c r="J255" s="151"/>
      <c r="K255" s="151"/>
      <c r="L255" s="310">
        <v>279.21600000000001</v>
      </c>
      <c r="M255" s="361">
        <v>125.309</v>
      </c>
      <c r="N255" s="361">
        <f t="shared" ref="N255:Z255" si="162">N237-N249</f>
        <v>126.79999999999995</v>
      </c>
      <c r="O255" s="361">
        <f t="shared" ref="O255:X255" si="163">O237-O249</f>
        <v>-37.376999999999498</v>
      </c>
      <c r="P255" s="361">
        <f t="shared" si="163"/>
        <v>-2.0839999999993779</v>
      </c>
      <c r="Q255" s="361">
        <f t="shared" si="163"/>
        <v>-14.55600000000095</v>
      </c>
      <c r="R255" s="361">
        <v>59.789999999999964</v>
      </c>
      <c r="S255" s="361">
        <f t="shared" ref="S255:T255" si="164">S237-S249</f>
        <v>65.565000000000055</v>
      </c>
      <c r="T255" s="361">
        <f t="shared" si="164"/>
        <v>50.952999999999975</v>
      </c>
      <c r="U255" s="361">
        <f t="shared" si="163"/>
        <v>55.460000000000036</v>
      </c>
      <c r="V255" s="361">
        <f t="shared" si="163"/>
        <v>34.929999999999836</v>
      </c>
      <c r="W255" s="336">
        <f t="shared" ca="1" si="163"/>
        <v>-249.87519999999995</v>
      </c>
      <c r="X255" s="336">
        <f t="shared" si="163"/>
        <v>-309.37500000000045</v>
      </c>
      <c r="Y255" s="336">
        <f t="shared" ca="1" si="162"/>
        <v>-347.47314000000006</v>
      </c>
      <c r="Z255" s="336">
        <f t="shared" ca="1" si="162"/>
        <v>-422.24255816000004</v>
      </c>
      <c r="AA255" s="171"/>
    </row>
    <row r="256" spans="1:27" ht="31.5" x14ac:dyDescent="0.2">
      <c r="A256" s="172" t="s">
        <v>698</v>
      </c>
      <c r="B256" s="173" t="s">
        <v>84</v>
      </c>
      <c r="C256" s="174">
        <v>1</v>
      </c>
      <c r="D256" s="301"/>
      <c r="E256" s="186"/>
      <c r="F256" s="186"/>
      <c r="G256" s="187" t="s">
        <v>182</v>
      </c>
      <c r="H256" s="151"/>
      <c r="I256" s="151"/>
      <c r="J256" s="151"/>
      <c r="K256" s="151"/>
      <c r="L256" s="315">
        <v>6947.6</v>
      </c>
      <c r="M256" s="357">
        <v>7100</v>
      </c>
      <c r="N256" s="357">
        <f>N242*1000000/N311/12</f>
        <v>8579.2452415490789</v>
      </c>
      <c r="O256" s="358">
        <f t="shared" ref="O256:X256" si="165">O242*1000000/O311/12</f>
        <v>11972.908669225848</v>
      </c>
      <c r="P256" s="358">
        <f t="shared" si="165"/>
        <v>12869.131524335331</v>
      </c>
      <c r="Q256" s="358">
        <f t="shared" si="165"/>
        <v>13320.79835199005</v>
      </c>
      <c r="R256" s="358">
        <v>13570.625411965413</v>
      </c>
      <c r="S256" s="358">
        <f t="shared" ref="S256:T256" si="166">S242*1000000/S311/12</f>
        <v>14055.290605249893</v>
      </c>
      <c r="T256" s="358">
        <f t="shared" si="166"/>
        <v>14357.780364765231</v>
      </c>
      <c r="U256" s="358">
        <f t="shared" si="165"/>
        <v>15118.036981044308</v>
      </c>
      <c r="V256" s="358">
        <f t="shared" si="165"/>
        <v>15503.875968992246</v>
      </c>
      <c r="W256" s="358">
        <f t="shared" si="165"/>
        <v>14192.435867627682</v>
      </c>
      <c r="X256" s="358">
        <f t="shared" si="165"/>
        <v>14239.218877135883</v>
      </c>
      <c r="Y256" s="358">
        <f t="shared" ref="Y256:Z256" si="167">Y242*1000000/Y311/12</f>
        <v>14421.215640727836</v>
      </c>
      <c r="Z256" s="358">
        <f t="shared" si="167"/>
        <v>14079.191825359963</v>
      </c>
      <c r="AA256" s="171"/>
    </row>
    <row r="257" spans="1:29" ht="27" x14ac:dyDescent="0.2">
      <c r="A257" s="172" t="s">
        <v>145</v>
      </c>
      <c r="B257" s="173" t="s">
        <v>376</v>
      </c>
      <c r="C257" s="174">
        <v>1</v>
      </c>
      <c r="D257" s="186"/>
      <c r="E257" s="186"/>
      <c r="F257" s="186"/>
      <c r="G257" s="187" t="s">
        <v>181</v>
      </c>
      <c r="H257" s="151"/>
      <c r="I257" s="151"/>
      <c r="J257" s="151"/>
      <c r="K257" s="151"/>
      <c r="L257" s="159">
        <f>L256/3135*100</f>
        <v>221.61403508771934</v>
      </c>
      <c r="M257" s="364">
        <f t="shared" ref="M257:P257" si="168">M256/L256*100</f>
        <v>102.19356324486154</v>
      </c>
      <c r="N257" s="364">
        <f t="shared" si="168"/>
        <v>120.834440021818</v>
      </c>
      <c r="O257" s="364">
        <f t="shared" si="168"/>
        <v>139.55666649137549</v>
      </c>
      <c r="P257" s="364">
        <f t="shared" si="168"/>
        <v>107.48542296503989</v>
      </c>
      <c r="Q257" s="364">
        <f>Q256/P256*100</f>
        <v>103.50969159652013</v>
      </c>
      <c r="R257" s="364">
        <v>105.45098079309834</v>
      </c>
      <c r="S257" s="364">
        <f>S256/O256*100</f>
        <v>117.39244818075348</v>
      </c>
      <c r="T257" s="364">
        <f>T256/P256*100</f>
        <v>111.56759364542113</v>
      </c>
      <c r="U257" s="364">
        <f>U256/Q256*100</f>
        <v>113.49197384093546</v>
      </c>
      <c r="V257" s="364">
        <f>V256/Q256*100</f>
        <v>116.38848933311911</v>
      </c>
      <c r="W257" s="364">
        <f t="shared" ref="W257:Z257" si="169">W256/U256*100</f>
        <v>93.87750463517726</v>
      </c>
      <c r="X257" s="364">
        <f t="shared" si="169"/>
        <v>91.842961757526453</v>
      </c>
      <c r="Y257" s="364">
        <f t="shared" si="169"/>
        <v>101.61198384290036</v>
      </c>
      <c r="Z257" s="364">
        <f t="shared" si="169"/>
        <v>98.87615287638512</v>
      </c>
      <c r="AA257" s="171"/>
    </row>
    <row r="258" spans="1:29" ht="21" x14ac:dyDescent="0.2">
      <c r="A258" s="172" t="s">
        <v>591</v>
      </c>
      <c r="B258" s="173" t="s">
        <v>84</v>
      </c>
      <c r="C258" s="174">
        <v>1</v>
      </c>
      <c r="D258" s="186"/>
      <c r="E258" s="186"/>
      <c r="F258" s="186"/>
      <c r="G258" s="187" t="s">
        <v>182</v>
      </c>
      <c r="H258" s="151"/>
      <c r="I258" s="151"/>
      <c r="J258" s="151"/>
      <c r="K258" s="151"/>
      <c r="L258" s="310"/>
      <c r="M258" s="327"/>
      <c r="N258" s="328"/>
      <c r="O258" s="328"/>
      <c r="P258" s="328"/>
      <c r="Q258" s="340"/>
      <c r="R258" s="340"/>
      <c r="S258" s="340"/>
      <c r="T258" s="328"/>
      <c r="U258" s="328"/>
      <c r="V258" s="328"/>
      <c r="W258" s="328"/>
      <c r="X258" s="328"/>
      <c r="Y258" s="328"/>
      <c r="Z258" s="329"/>
      <c r="AA258" s="171"/>
    </row>
    <row r="259" spans="1:29" ht="31.5" x14ac:dyDescent="0.2">
      <c r="A259" s="172" t="s">
        <v>85</v>
      </c>
      <c r="B259" s="173" t="s">
        <v>631</v>
      </c>
      <c r="C259" s="174">
        <v>1</v>
      </c>
      <c r="D259" s="186"/>
      <c r="E259" s="186"/>
      <c r="F259" s="186"/>
      <c r="G259" s="187" t="s">
        <v>182</v>
      </c>
      <c r="H259" s="151"/>
      <c r="I259" s="151"/>
      <c r="J259" s="151"/>
      <c r="K259" s="151"/>
      <c r="L259" s="310"/>
      <c r="M259" s="327"/>
      <c r="N259" s="328"/>
      <c r="O259" s="328"/>
      <c r="P259" s="328"/>
      <c r="Q259" s="340"/>
      <c r="R259" s="340"/>
      <c r="S259" s="340"/>
      <c r="T259" s="328"/>
      <c r="U259" s="328"/>
      <c r="V259" s="328"/>
      <c r="W259" s="328"/>
      <c r="X259" s="328"/>
      <c r="Y259" s="328"/>
      <c r="Z259" s="329"/>
      <c r="AA259" s="171"/>
    </row>
    <row r="260" spans="1:29" ht="14.25" x14ac:dyDescent="0.2">
      <c r="A260" s="220" t="s">
        <v>795</v>
      </c>
      <c r="B260" s="189"/>
      <c r="C260" s="174"/>
      <c r="D260" s="186"/>
      <c r="E260" s="186"/>
      <c r="F260" s="186"/>
      <c r="G260" s="187"/>
      <c r="H260" s="151"/>
      <c r="I260" s="151"/>
      <c r="J260" s="151"/>
      <c r="K260" s="151"/>
      <c r="L260" s="310"/>
      <c r="M260" s="327"/>
      <c r="N260" s="328"/>
      <c r="O260" s="328"/>
      <c r="P260" s="328"/>
      <c r="Q260" s="340"/>
      <c r="R260" s="340"/>
      <c r="S260" s="340"/>
      <c r="T260" s="328"/>
      <c r="U260" s="328"/>
      <c r="V260" s="328"/>
      <c r="W260" s="328"/>
      <c r="X260" s="328"/>
      <c r="Y260" s="328"/>
      <c r="Z260" s="329"/>
      <c r="AA260" s="171"/>
    </row>
    <row r="261" spans="1:29" ht="12.75" x14ac:dyDescent="0.2">
      <c r="A261" s="172" t="s">
        <v>76</v>
      </c>
      <c r="B261" s="173" t="s">
        <v>311</v>
      </c>
      <c r="C261" s="174">
        <v>1</v>
      </c>
      <c r="D261" s="184"/>
      <c r="E261" s="184"/>
      <c r="F261" s="184"/>
      <c r="G261" s="187" t="s">
        <v>182</v>
      </c>
      <c r="H261" s="151"/>
      <c r="I261" s="151"/>
      <c r="J261" s="151"/>
      <c r="K261" s="151"/>
      <c r="L261" s="310">
        <v>13.132999999999999</v>
      </c>
      <c r="M261" s="327">
        <f t="shared" ref="M261:R261" si="170">M262+M273+M274</f>
        <v>13.158999999999999</v>
      </c>
      <c r="N261" s="327">
        <f t="shared" si="170"/>
        <v>13.192</v>
      </c>
      <c r="O261" s="336">
        <f t="shared" si="170"/>
        <v>13.209</v>
      </c>
      <c r="P261" s="336">
        <f t="shared" si="170"/>
        <v>14.294</v>
      </c>
      <c r="Q261" s="336">
        <f t="shared" si="170"/>
        <v>14.614999999999998</v>
      </c>
      <c r="R261" s="336">
        <f t="shared" si="170"/>
        <v>14.605</v>
      </c>
      <c r="S261" s="336">
        <f t="shared" ref="S261:T261" si="171">S262+S273+S274</f>
        <v>14.631</v>
      </c>
      <c r="T261" s="336">
        <f t="shared" si="171"/>
        <v>14.606999999999999</v>
      </c>
      <c r="U261" s="336">
        <f t="shared" ref="U261:Z261" si="172">U262+U273+U274</f>
        <v>14.734</v>
      </c>
      <c r="V261" s="336">
        <f t="shared" si="172"/>
        <v>14.69</v>
      </c>
      <c r="W261" s="336">
        <f t="shared" si="172"/>
        <v>14.702</v>
      </c>
      <c r="X261" s="336">
        <f t="shared" si="172"/>
        <v>14.780999999999999</v>
      </c>
      <c r="Y261" s="336">
        <f t="shared" si="172"/>
        <v>14.794999999999998</v>
      </c>
      <c r="Z261" s="336">
        <f t="shared" si="172"/>
        <v>14.815999999999999</v>
      </c>
      <c r="AA261" s="171"/>
    </row>
    <row r="262" spans="1:29" ht="21" x14ac:dyDescent="0.2">
      <c r="A262" s="194" t="s">
        <v>615</v>
      </c>
      <c r="B262" s="173" t="s">
        <v>311</v>
      </c>
      <c r="C262" s="174">
        <v>1</v>
      </c>
      <c r="D262" s="190"/>
      <c r="E262" s="190"/>
      <c r="F262" s="190"/>
      <c r="G262" s="187" t="s">
        <v>182</v>
      </c>
      <c r="H262" s="151"/>
      <c r="I262" s="151"/>
      <c r="J262" s="151"/>
      <c r="K262" s="151"/>
      <c r="L262" s="313">
        <v>6.423</v>
      </c>
      <c r="M262" s="337">
        <v>6.43</v>
      </c>
      <c r="N262" s="337">
        <v>6.4539999999999997</v>
      </c>
      <c r="O262" s="338">
        <f>O264+O265+O266+O267+O268</f>
        <v>6.6229999999999993</v>
      </c>
      <c r="P262" s="338">
        <f t="shared" ref="P262:Z262" si="173">P264+P265+P266+P267+P268</f>
        <v>6.6120000000000001</v>
      </c>
      <c r="Q262" s="338">
        <f t="shared" si="173"/>
        <v>6.6229999999999993</v>
      </c>
      <c r="R262" s="338">
        <v>6.6349999999999998</v>
      </c>
      <c r="S262" s="338">
        <f t="shared" ref="S262:T262" si="174">S264+S265+S266+S267+S268</f>
        <v>6.6459999999999999</v>
      </c>
      <c r="T262" s="338">
        <f t="shared" si="174"/>
        <v>6.6080000000000005</v>
      </c>
      <c r="U262" s="338">
        <f t="shared" si="173"/>
        <v>6.7439999999999998</v>
      </c>
      <c r="V262" s="338">
        <f t="shared" si="173"/>
        <v>6.6890000000000001</v>
      </c>
      <c r="W262" s="338">
        <f t="shared" si="173"/>
        <v>6.7110000000000003</v>
      </c>
      <c r="X262" s="338">
        <f t="shared" si="173"/>
        <v>6.7679999999999998</v>
      </c>
      <c r="Y262" s="338">
        <f t="shared" si="173"/>
        <v>6.7899999999999991</v>
      </c>
      <c r="Z262" s="338">
        <f t="shared" si="173"/>
        <v>6.8109999999999999</v>
      </c>
      <c r="AA262" s="171"/>
    </row>
    <row r="263" spans="1:29" ht="31.5" x14ac:dyDescent="0.2">
      <c r="A263" s="172" t="s">
        <v>595</v>
      </c>
      <c r="B263" s="173" t="s">
        <v>748</v>
      </c>
      <c r="C263" s="174"/>
      <c r="D263" s="190"/>
      <c r="E263" s="190"/>
      <c r="F263" s="190"/>
      <c r="G263" s="187"/>
      <c r="H263" s="151"/>
      <c r="I263" s="151"/>
      <c r="J263" s="151"/>
      <c r="K263" s="151"/>
      <c r="L263" s="313"/>
      <c r="M263" s="337"/>
      <c r="N263" s="337"/>
      <c r="O263" s="338"/>
      <c r="P263" s="338"/>
      <c r="Q263" s="338"/>
      <c r="R263" s="338"/>
      <c r="S263" s="338"/>
      <c r="T263" s="338"/>
      <c r="U263" s="338"/>
      <c r="V263" s="338"/>
      <c r="W263" s="338"/>
      <c r="X263" s="338"/>
      <c r="Y263" s="338"/>
      <c r="Z263" s="366"/>
      <c r="AA263" s="171"/>
    </row>
    <row r="264" spans="1:29" ht="31.5" x14ac:dyDescent="0.2">
      <c r="A264" s="178" t="s">
        <v>616</v>
      </c>
      <c r="B264" s="173" t="s">
        <v>311</v>
      </c>
      <c r="C264" s="174">
        <v>1</v>
      </c>
      <c r="D264" s="190"/>
      <c r="E264" s="190"/>
      <c r="F264" s="190"/>
      <c r="G264" s="187" t="s">
        <v>182</v>
      </c>
      <c r="H264" s="151"/>
      <c r="I264" s="151"/>
      <c r="J264" s="151"/>
      <c r="K264" s="151"/>
      <c r="L264" s="313">
        <v>3.036</v>
      </c>
      <c r="M264" s="337">
        <v>3.0350000000000001</v>
      </c>
      <c r="N264" s="337">
        <v>3.177</v>
      </c>
      <c r="O264" s="338">
        <v>3.1349999999999998</v>
      </c>
      <c r="P264" s="338">
        <v>3.03</v>
      </c>
      <c r="Q264" s="338">
        <v>3.028</v>
      </c>
      <c r="R264" s="338">
        <v>3.0219999999999998</v>
      </c>
      <c r="S264" s="338">
        <v>3.05</v>
      </c>
      <c r="T264" s="338">
        <v>3.0470000000000002</v>
      </c>
      <c r="U264" s="338">
        <v>3.0950000000000002</v>
      </c>
      <c r="V264" s="338">
        <v>3.0350000000000001</v>
      </c>
      <c r="W264" s="338">
        <v>3.0379999999999998</v>
      </c>
      <c r="X264" s="338">
        <v>3.04</v>
      </c>
      <c r="Y264" s="338">
        <v>3.05</v>
      </c>
      <c r="Z264" s="366">
        <v>3.0550000000000002</v>
      </c>
      <c r="AA264" s="171"/>
    </row>
    <row r="265" spans="1:29" ht="21" x14ac:dyDescent="0.2">
      <c r="A265" s="178" t="s">
        <v>617</v>
      </c>
      <c r="B265" s="173" t="s">
        <v>311</v>
      </c>
      <c r="C265" s="174">
        <v>1</v>
      </c>
      <c r="D265" s="190"/>
      <c r="E265" s="190"/>
      <c r="F265" s="190"/>
      <c r="G265" s="187" t="s">
        <v>182</v>
      </c>
      <c r="H265" s="151"/>
      <c r="I265" s="151"/>
      <c r="J265" s="151"/>
      <c r="K265" s="151"/>
      <c r="L265" s="310"/>
      <c r="M265" s="327"/>
      <c r="N265" s="328"/>
      <c r="O265" s="340"/>
      <c r="P265" s="340"/>
      <c r="Q265" s="340"/>
      <c r="R265" s="340"/>
      <c r="S265" s="340"/>
      <c r="T265" s="340"/>
      <c r="U265" s="340"/>
      <c r="V265" s="340"/>
      <c r="W265" s="340"/>
      <c r="X265" s="340"/>
      <c r="Y265" s="340"/>
      <c r="Z265" s="360"/>
      <c r="AA265" s="171"/>
    </row>
    <row r="266" spans="1:29" ht="21" x14ac:dyDescent="0.2">
      <c r="A266" s="178" t="s">
        <v>618</v>
      </c>
      <c r="B266" s="173" t="s">
        <v>311</v>
      </c>
      <c r="C266" s="174">
        <v>1</v>
      </c>
      <c r="D266" s="190"/>
      <c r="E266" s="190"/>
      <c r="F266" s="190"/>
      <c r="G266" s="187" t="s">
        <v>182</v>
      </c>
      <c r="H266" s="151"/>
      <c r="I266" s="151"/>
      <c r="J266" s="151"/>
      <c r="K266" s="151"/>
      <c r="L266" s="310"/>
      <c r="M266" s="327"/>
      <c r="N266" s="328"/>
      <c r="O266" s="340"/>
      <c r="P266" s="340"/>
      <c r="Q266" s="340"/>
      <c r="R266" s="340"/>
      <c r="S266" s="340"/>
      <c r="T266" s="340"/>
      <c r="U266" s="340"/>
      <c r="V266" s="340"/>
      <c r="W266" s="340"/>
      <c r="X266" s="340"/>
      <c r="Y266" s="340"/>
      <c r="Z266" s="360"/>
      <c r="AA266" s="171"/>
    </row>
    <row r="267" spans="1:29" ht="21" x14ac:dyDescent="0.2">
      <c r="A267" s="178" t="s">
        <v>619</v>
      </c>
      <c r="B267" s="173" t="s">
        <v>311</v>
      </c>
      <c r="C267" s="174">
        <v>1</v>
      </c>
      <c r="D267" s="190"/>
      <c r="E267" s="190"/>
      <c r="F267" s="190"/>
      <c r="G267" s="187" t="s">
        <v>182</v>
      </c>
      <c r="H267" s="151"/>
      <c r="I267" s="151"/>
      <c r="J267" s="151"/>
      <c r="K267" s="151"/>
      <c r="L267" s="310"/>
      <c r="M267" s="327"/>
      <c r="N267" s="328"/>
      <c r="O267" s="340"/>
      <c r="P267" s="340"/>
      <c r="Q267" s="340"/>
      <c r="R267" s="340"/>
      <c r="S267" s="340"/>
      <c r="T267" s="340"/>
      <c r="U267" s="340"/>
      <c r="V267" s="340"/>
      <c r="W267" s="340"/>
      <c r="X267" s="340"/>
      <c r="Y267" s="340"/>
      <c r="Z267" s="360"/>
      <c r="AA267" s="171"/>
    </row>
    <row r="268" spans="1:29" ht="12.75" x14ac:dyDescent="0.2">
      <c r="A268" s="178" t="s">
        <v>620</v>
      </c>
      <c r="B268" s="173" t="s">
        <v>311</v>
      </c>
      <c r="C268" s="174">
        <v>1</v>
      </c>
      <c r="D268" s="190"/>
      <c r="E268" s="190"/>
      <c r="F268" s="190"/>
      <c r="G268" s="187" t="s">
        <v>182</v>
      </c>
      <c r="H268" s="151"/>
      <c r="I268" s="151"/>
      <c r="J268" s="151"/>
      <c r="K268" s="151"/>
      <c r="L268" s="310">
        <v>3.387</v>
      </c>
      <c r="M268" s="327">
        <v>3.395</v>
      </c>
      <c r="N268" s="336">
        <f>N270+N271+N272</f>
        <v>3.407</v>
      </c>
      <c r="O268" s="336">
        <f>O270+O271+O272</f>
        <v>3.4879999999999995</v>
      </c>
      <c r="P268" s="336">
        <f>P270+P271+P272</f>
        <v>3.5819999999999999</v>
      </c>
      <c r="Q268" s="336">
        <f>Q270+Q271+Q272</f>
        <v>3.5949999999999998</v>
      </c>
      <c r="R268" s="336">
        <v>3.613</v>
      </c>
      <c r="S268" s="336">
        <f>S270+S271+S272</f>
        <v>3.5960000000000001</v>
      </c>
      <c r="T268" s="336">
        <f>T270+T271+T272</f>
        <v>3.5609999999999999</v>
      </c>
      <c r="U268" s="336">
        <f t="shared" ref="U268:Z268" si="175">U270+U271+U272</f>
        <v>3.649</v>
      </c>
      <c r="V268" s="336">
        <f t="shared" si="175"/>
        <v>3.6539999999999999</v>
      </c>
      <c r="W268" s="336">
        <f t="shared" si="175"/>
        <v>3.673</v>
      </c>
      <c r="X268" s="336">
        <f t="shared" si="175"/>
        <v>3.7279999999999998</v>
      </c>
      <c r="Y268" s="336">
        <f t="shared" si="175"/>
        <v>3.7399999999999998</v>
      </c>
      <c r="Z268" s="336">
        <f t="shared" si="175"/>
        <v>3.7560000000000002</v>
      </c>
      <c r="AA268" s="171"/>
    </row>
    <row r="269" spans="1:29" ht="12.75" x14ac:dyDescent="0.2">
      <c r="A269" s="178" t="s">
        <v>632</v>
      </c>
      <c r="B269" s="173" t="s">
        <v>748</v>
      </c>
      <c r="C269" s="174">
        <v>1</v>
      </c>
      <c r="D269" s="190"/>
      <c r="E269" s="190"/>
      <c r="F269" s="190"/>
      <c r="G269" s="187" t="s">
        <v>182</v>
      </c>
      <c r="H269" s="151"/>
      <c r="I269" s="151"/>
      <c r="J269" s="151"/>
      <c r="K269" s="151"/>
      <c r="L269" s="310"/>
      <c r="M269" s="327"/>
      <c r="N269" s="340"/>
      <c r="O269" s="340"/>
      <c r="P269" s="340"/>
      <c r="Q269" s="340"/>
      <c r="R269" s="340"/>
      <c r="S269" s="340"/>
      <c r="T269" s="340"/>
      <c r="U269" s="340"/>
      <c r="V269" s="340"/>
      <c r="W269" s="340"/>
      <c r="X269" s="340"/>
      <c r="Y269" s="340"/>
      <c r="Z269" s="360"/>
      <c r="AA269" s="171"/>
    </row>
    <row r="270" spans="1:29" ht="31.5" x14ac:dyDescent="0.2">
      <c r="A270" s="192" t="s">
        <v>633</v>
      </c>
      <c r="B270" s="173" t="s">
        <v>311</v>
      </c>
      <c r="C270" s="174">
        <v>1</v>
      </c>
      <c r="D270" s="190"/>
      <c r="E270" s="190"/>
      <c r="F270" s="190"/>
      <c r="G270" s="187" t="s">
        <v>182</v>
      </c>
      <c r="H270" s="151"/>
      <c r="I270" s="151"/>
      <c r="J270" s="151"/>
      <c r="K270" s="151"/>
      <c r="L270" s="310">
        <v>0.315</v>
      </c>
      <c r="M270" s="327">
        <v>0.317</v>
      </c>
      <c r="N270" s="340">
        <v>0.315</v>
      </c>
      <c r="O270" s="336">
        <v>0.20499999999999999</v>
      </c>
      <c r="P270" s="336">
        <v>0.20499999999999999</v>
      </c>
      <c r="Q270" s="336">
        <v>0.21</v>
      </c>
      <c r="R270" s="336">
        <v>0.20799999999999999</v>
      </c>
      <c r="S270" s="336">
        <v>0.20499999999999999</v>
      </c>
      <c r="T270" s="336">
        <v>0.20300000000000001</v>
      </c>
      <c r="U270" s="336">
        <v>0.20599999999999999</v>
      </c>
      <c r="V270" s="336">
        <v>0.20699999999999999</v>
      </c>
      <c r="W270" s="336">
        <v>0.22</v>
      </c>
      <c r="X270" s="336">
        <v>0.22500000000000001</v>
      </c>
      <c r="Y270" s="336">
        <v>0.23</v>
      </c>
      <c r="Z270" s="359">
        <v>0.23</v>
      </c>
      <c r="AA270" s="171"/>
    </row>
    <row r="271" spans="1:29" ht="12.75" x14ac:dyDescent="0.2">
      <c r="A271" s="192" t="s">
        <v>634</v>
      </c>
      <c r="B271" s="173" t="s">
        <v>311</v>
      </c>
      <c r="C271" s="174">
        <v>1</v>
      </c>
      <c r="D271" s="190"/>
      <c r="E271" s="190"/>
      <c r="F271" s="190"/>
      <c r="G271" s="187" t="s">
        <v>182</v>
      </c>
      <c r="H271" s="151"/>
      <c r="I271" s="151"/>
      <c r="J271" s="151"/>
      <c r="K271" s="151"/>
      <c r="L271" s="310">
        <v>0.502</v>
      </c>
      <c r="M271" s="327">
        <v>0.5</v>
      </c>
      <c r="N271" s="336">
        <v>0.502</v>
      </c>
      <c r="O271" s="336">
        <v>0.85</v>
      </c>
      <c r="P271" s="336">
        <v>0.85599999999999998</v>
      </c>
      <c r="Q271" s="336">
        <v>0.86</v>
      </c>
      <c r="R271" s="336">
        <v>0.86399999999999999</v>
      </c>
      <c r="S271" s="336">
        <v>0.86299999999999999</v>
      </c>
      <c r="T271" s="336">
        <v>0.84</v>
      </c>
      <c r="U271" s="336">
        <v>0.84799999999999998</v>
      </c>
      <c r="V271" s="336">
        <v>0.85</v>
      </c>
      <c r="W271" s="336">
        <v>0.85199999999999998</v>
      </c>
      <c r="X271" s="336">
        <v>0.85299999999999998</v>
      </c>
      <c r="Y271" s="336">
        <v>0.85499999999999998</v>
      </c>
      <c r="Z271" s="359">
        <v>0.86</v>
      </c>
      <c r="AA271" s="171"/>
    </row>
    <row r="272" spans="1:29" ht="63" x14ac:dyDescent="0.2">
      <c r="A272" s="192" t="s">
        <v>639</v>
      </c>
      <c r="B272" s="173" t="s">
        <v>311</v>
      </c>
      <c r="C272" s="174">
        <v>1</v>
      </c>
      <c r="D272" s="190"/>
      <c r="E272" s="190"/>
      <c r="F272" s="190"/>
      <c r="G272" s="187" t="s">
        <v>182</v>
      </c>
      <c r="H272" s="151"/>
      <c r="I272" s="151"/>
      <c r="J272" s="151"/>
      <c r="K272" s="151"/>
      <c r="L272" s="310">
        <v>2.57</v>
      </c>
      <c r="M272" s="327">
        <v>2.5779999999999998</v>
      </c>
      <c r="N272" s="336">
        <v>2.59</v>
      </c>
      <c r="O272" s="336">
        <v>2.4329999999999998</v>
      </c>
      <c r="P272" s="336">
        <v>2.5209999999999999</v>
      </c>
      <c r="Q272" s="336">
        <v>2.5249999999999999</v>
      </c>
      <c r="R272" s="336">
        <v>2.5409999999999999</v>
      </c>
      <c r="S272" s="336">
        <v>2.528</v>
      </c>
      <c r="T272" s="336">
        <v>2.5179999999999998</v>
      </c>
      <c r="U272" s="336">
        <v>2.5950000000000002</v>
      </c>
      <c r="V272" s="336">
        <v>2.597</v>
      </c>
      <c r="W272" s="336">
        <v>2.601</v>
      </c>
      <c r="X272" s="336">
        <v>2.65</v>
      </c>
      <c r="Y272" s="340">
        <v>2.6549999999999998</v>
      </c>
      <c r="Z272" s="359">
        <v>2.6659999999999999</v>
      </c>
      <c r="AA272" s="171"/>
      <c r="AC272" s="2" t="s">
        <v>957</v>
      </c>
    </row>
    <row r="273" spans="1:27" ht="31.5" x14ac:dyDescent="0.2">
      <c r="A273" s="172" t="s">
        <v>635</v>
      </c>
      <c r="B273" s="173" t="s">
        <v>311</v>
      </c>
      <c r="C273" s="174">
        <v>1</v>
      </c>
      <c r="D273" s="190"/>
      <c r="E273" s="190"/>
      <c r="F273" s="190"/>
      <c r="G273" s="187" t="s">
        <v>182</v>
      </c>
      <c r="H273" s="151"/>
      <c r="I273" s="151"/>
      <c r="J273" s="151"/>
      <c r="K273" s="151"/>
      <c r="L273" s="310">
        <v>1.321</v>
      </c>
      <c r="M273" s="327">
        <v>1.33</v>
      </c>
      <c r="N273" s="327">
        <v>1.333</v>
      </c>
      <c r="O273" s="336">
        <v>1.3440000000000001</v>
      </c>
      <c r="P273" s="336">
        <v>1.3520000000000001</v>
      </c>
      <c r="Q273" s="336">
        <v>1.339</v>
      </c>
      <c r="R273" s="336">
        <v>1.3109999999999999</v>
      </c>
      <c r="S273" s="336">
        <v>1.33</v>
      </c>
      <c r="T273" s="336">
        <v>1.3320000000000001</v>
      </c>
      <c r="U273" s="336">
        <v>1.34</v>
      </c>
      <c r="V273" s="336">
        <v>1.35</v>
      </c>
      <c r="W273" s="336">
        <v>1.34</v>
      </c>
      <c r="X273" s="336">
        <v>1.36</v>
      </c>
      <c r="Y273" s="336">
        <v>1.35</v>
      </c>
      <c r="Z273" s="359">
        <v>1.35</v>
      </c>
      <c r="AA273" s="171"/>
    </row>
    <row r="274" spans="1:27" ht="31.5" x14ac:dyDescent="0.2">
      <c r="A274" s="172" t="s">
        <v>63</v>
      </c>
      <c r="B274" s="173" t="s">
        <v>311</v>
      </c>
      <c r="C274" s="174">
        <v>1</v>
      </c>
      <c r="D274" s="191"/>
      <c r="E274" s="191"/>
      <c r="F274" s="191"/>
      <c r="G274" s="187" t="s">
        <v>182</v>
      </c>
      <c r="H274" s="151"/>
      <c r="I274" s="151"/>
      <c r="J274" s="151"/>
      <c r="K274" s="151"/>
      <c r="L274" s="310">
        <v>5.3949999999999996</v>
      </c>
      <c r="M274" s="337">
        <v>5.399</v>
      </c>
      <c r="N274" s="337">
        <v>5.4050000000000002</v>
      </c>
      <c r="O274" s="338">
        <v>5.242</v>
      </c>
      <c r="P274" s="338">
        <v>6.33</v>
      </c>
      <c r="Q274" s="338">
        <v>6.6529999999999996</v>
      </c>
      <c r="R274" s="338">
        <v>6.6589999999999998</v>
      </c>
      <c r="S274" s="338">
        <v>6.6550000000000002</v>
      </c>
      <c r="T274" s="338">
        <v>6.6669999999999998</v>
      </c>
      <c r="U274" s="338">
        <v>6.65</v>
      </c>
      <c r="V274" s="338">
        <v>6.6509999999999998</v>
      </c>
      <c r="W274" s="338">
        <v>6.6509999999999998</v>
      </c>
      <c r="X274" s="338">
        <v>6.6529999999999996</v>
      </c>
      <c r="Y274" s="366">
        <v>6.6550000000000002</v>
      </c>
      <c r="Z274" s="378">
        <v>6.6550000000000002</v>
      </c>
      <c r="AA274" s="171"/>
    </row>
    <row r="275" spans="1:27" ht="21" x14ac:dyDescent="0.2">
      <c r="A275" s="172" t="s">
        <v>143</v>
      </c>
      <c r="B275" s="173" t="s">
        <v>936</v>
      </c>
      <c r="C275" s="174">
        <v>1</v>
      </c>
      <c r="D275" s="186"/>
      <c r="E275" s="186"/>
      <c r="F275" s="186"/>
      <c r="G275" s="187" t="s">
        <v>182</v>
      </c>
      <c r="H275" s="151"/>
      <c r="I275" s="151"/>
      <c r="J275" s="151"/>
      <c r="K275" s="151"/>
      <c r="L275" s="159">
        <v>37.700000000000003</v>
      </c>
      <c r="M275" s="325">
        <v>37.799999999999997</v>
      </c>
      <c r="N275" s="325">
        <f>N277/(N262+N277)*100</f>
        <v>37.696688869582005</v>
      </c>
      <c r="O275" s="358">
        <f>O277/(O262+O277)*100</f>
        <v>37.60715967969854</v>
      </c>
      <c r="P275" s="358">
        <f>P277/(P262+P277)*100</f>
        <v>37.65205091937765</v>
      </c>
      <c r="Q275" s="358">
        <f t="shared" ref="Q275:R275" si="176">Q277/(Q262+Q277)*100</f>
        <v>37.595401865636482</v>
      </c>
      <c r="R275" s="358">
        <f t="shared" si="176"/>
        <v>37.582314205079967</v>
      </c>
      <c r="S275" s="358">
        <f t="shared" ref="S275:T275" si="177">S277/(S262+S277)*100</f>
        <v>37.561067267944381</v>
      </c>
      <c r="T275" s="358">
        <f t="shared" si="177"/>
        <v>37.713262324441509</v>
      </c>
      <c r="U275" s="358">
        <f t="shared" ref="U275:Z275" si="178">U277/(U262+U277)*100</f>
        <v>36.640360766629087</v>
      </c>
      <c r="V275" s="358">
        <f t="shared" si="178"/>
        <v>36.770961338500804</v>
      </c>
      <c r="W275" s="358">
        <f t="shared" si="178"/>
        <v>36.63487867056935</v>
      </c>
      <c r="X275" s="358">
        <f t="shared" si="178"/>
        <v>36.498404954025148</v>
      </c>
      <c r="Y275" s="358">
        <f t="shared" si="178"/>
        <v>36.482694106641723</v>
      </c>
      <c r="Z275" s="358">
        <f t="shared" si="178"/>
        <v>36.351742827773101</v>
      </c>
      <c r="AA275" s="171"/>
    </row>
    <row r="276" spans="1:27" ht="21" x14ac:dyDescent="0.2">
      <c r="A276" s="172" t="s">
        <v>144</v>
      </c>
      <c r="B276" s="173" t="s">
        <v>936</v>
      </c>
      <c r="C276" s="174">
        <v>1</v>
      </c>
      <c r="D276" s="186"/>
      <c r="E276" s="186"/>
      <c r="F276" s="186"/>
      <c r="G276" s="187" t="s">
        <v>182</v>
      </c>
      <c r="H276" s="151"/>
      <c r="I276" s="151"/>
      <c r="J276" s="151"/>
      <c r="K276" s="151"/>
      <c r="L276" s="314">
        <v>8.6999999999999993</v>
      </c>
      <c r="M276" s="330">
        <v>7.5</v>
      </c>
      <c r="N276" s="330">
        <f t="shared" ref="N276:R276" si="179">N278/(N262+N277)*100</f>
        <v>2.9636065257264215</v>
      </c>
      <c r="O276" s="357">
        <f t="shared" si="179"/>
        <v>3.5044747998115877</v>
      </c>
      <c r="P276" s="357">
        <f t="shared" si="179"/>
        <v>3.3946251768033946</v>
      </c>
      <c r="Q276" s="357">
        <f t="shared" si="179"/>
        <v>3.3166870818807119</v>
      </c>
      <c r="R276" s="357">
        <f t="shared" si="179"/>
        <v>3.4336782690498593</v>
      </c>
      <c r="S276" s="357">
        <f t="shared" ref="S276:T276" si="180">S278/(S262+S277)*100</f>
        <v>13.66967305524239</v>
      </c>
      <c r="T276" s="357">
        <f t="shared" si="180"/>
        <v>13.761900273352811</v>
      </c>
      <c r="U276" s="357">
        <f t="shared" ref="U276:Z276" si="181">U278/(U262+U277)*100</f>
        <v>2.9406238256294626</v>
      </c>
      <c r="V276" s="357">
        <f t="shared" si="181"/>
        <v>2.9775971263824559</v>
      </c>
      <c r="W276" s="357">
        <f t="shared" si="181"/>
        <v>3.0214332924180907</v>
      </c>
      <c r="X276" s="357">
        <f t="shared" si="181"/>
        <v>2.9836742353161947</v>
      </c>
      <c r="Y276" s="357">
        <f t="shared" si="181"/>
        <v>2.9560336763330217</v>
      </c>
      <c r="Z276" s="357">
        <f t="shared" si="181"/>
        <v>2.8782356789085131</v>
      </c>
      <c r="AA276" s="171"/>
    </row>
    <row r="277" spans="1:27" ht="21" x14ac:dyDescent="0.2">
      <c r="A277" s="172" t="s">
        <v>700</v>
      </c>
      <c r="B277" s="173" t="s">
        <v>311</v>
      </c>
      <c r="C277" s="174">
        <v>1</v>
      </c>
      <c r="D277" s="186"/>
      <c r="E277" s="186"/>
      <c r="F277" s="247"/>
      <c r="G277" s="187" t="s">
        <v>182</v>
      </c>
      <c r="H277" s="151"/>
      <c r="I277" s="151"/>
      <c r="J277" s="151"/>
      <c r="K277" s="151"/>
      <c r="L277" s="310">
        <v>3.89</v>
      </c>
      <c r="M277" s="327">
        <v>3.9</v>
      </c>
      <c r="N277" s="327">
        <v>3.9049999999999998</v>
      </c>
      <c r="O277" s="336">
        <v>3.992</v>
      </c>
      <c r="P277" s="336">
        <v>3.9929999999999999</v>
      </c>
      <c r="Q277" s="336">
        <v>3.99</v>
      </c>
      <c r="R277" s="336">
        <v>3.9950000000000001</v>
      </c>
      <c r="S277" s="336">
        <v>3.9980000000000002</v>
      </c>
      <c r="T277" s="336">
        <v>4.0010000000000003</v>
      </c>
      <c r="U277" s="336">
        <v>3.9</v>
      </c>
      <c r="V277" s="336">
        <v>3.89</v>
      </c>
      <c r="W277" s="336">
        <v>3.88</v>
      </c>
      <c r="X277" s="336">
        <v>3.89</v>
      </c>
      <c r="Y277" s="336">
        <v>3.9</v>
      </c>
      <c r="Z277" s="359">
        <v>3.89</v>
      </c>
      <c r="AA277" s="174"/>
    </row>
    <row r="278" spans="1:27" ht="42" x14ac:dyDescent="0.2">
      <c r="A278" s="172" t="s">
        <v>699</v>
      </c>
      <c r="B278" s="173" t="s">
        <v>311</v>
      </c>
      <c r="C278" s="174">
        <v>1</v>
      </c>
      <c r="D278" s="186"/>
      <c r="E278" s="301"/>
      <c r="F278" s="247"/>
      <c r="G278" s="187" t="s">
        <v>182</v>
      </c>
      <c r="H278" s="151"/>
      <c r="I278" s="151"/>
      <c r="J278" s="151"/>
      <c r="K278" s="151"/>
      <c r="L278" s="313">
        <v>0.77400000000000002</v>
      </c>
      <c r="M278" s="337">
        <v>0.46500000000000002</v>
      </c>
      <c r="N278" s="337">
        <v>0.307</v>
      </c>
      <c r="O278" s="338">
        <v>0.372</v>
      </c>
      <c r="P278" s="338">
        <v>0.36</v>
      </c>
      <c r="Q278" s="338">
        <v>0.35199999999999998</v>
      </c>
      <c r="R278" s="338">
        <v>0.36499999999999999</v>
      </c>
      <c r="S278" s="338">
        <v>1.4550000000000001</v>
      </c>
      <c r="T278" s="338">
        <v>1.46</v>
      </c>
      <c r="U278" s="338">
        <v>0.313</v>
      </c>
      <c r="V278" s="338">
        <v>0.315</v>
      </c>
      <c r="W278" s="338">
        <v>0.32</v>
      </c>
      <c r="X278" s="338">
        <v>0.318</v>
      </c>
      <c r="Y278" s="338">
        <v>0.316</v>
      </c>
      <c r="Z278" s="366">
        <v>0.308</v>
      </c>
      <c r="AA278" s="174"/>
    </row>
    <row r="279" spans="1:27" ht="21" x14ac:dyDescent="0.2">
      <c r="A279" s="172" t="s">
        <v>701</v>
      </c>
      <c r="B279" s="173" t="s">
        <v>950</v>
      </c>
      <c r="C279" s="174">
        <v>1</v>
      </c>
      <c r="D279" s="186"/>
      <c r="E279" s="186"/>
      <c r="F279" s="186"/>
      <c r="G279" s="187" t="s">
        <v>182</v>
      </c>
      <c r="H279" s="151"/>
      <c r="I279" s="151"/>
      <c r="J279" s="151"/>
      <c r="K279" s="151"/>
      <c r="M279" s="351"/>
      <c r="N279" s="328"/>
      <c r="O279" s="340"/>
      <c r="P279" s="340"/>
      <c r="Q279" s="340"/>
      <c r="R279" s="340"/>
      <c r="S279" s="340"/>
      <c r="T279" s="340"/>
      <c r="U279" s="340"/>
      <c r="V279" s="340"/>
      <c r="W279" s="340"/>
      <c r="X279" s="340"/>
      <c r="Y279" s="340"/>
      <c r="Z279" s="360"/>
      <c r="AA279" s="174"/>
    </row>
    <row r="280" spans="1:27" ht="21" x14ac:dyDescent="0.2">
      <c r="A280" s="172" t="s">
        <v>641</v>
      </c>
      <c r="B280" s="173" t="s">
        <v>311</v>
      </c>
      <c r="C280" s="174">
        <v>1</v>
      </c>
      <c r="D280" s="248"/>
      <c r="E280" s="184"/>
      <c r="F280" s="184"/>
      <c r="G280" s="187" t="s">
        <v>182</v>
      </c>
      <c r="H280" s="151"/>
      <c r="I280" s="151"/>
      <c r="J280" s="151"/>
      <c r="K280" s="151"/>
      <c r="L280" s="310">
        <v>3.5379999999999998</v>
      </c>
      <c r="M280" s="327">
        <v>3.5350000000000001</v>
      </c>
      <c r="N280" s="327">
        <v>3.5249999999999999</v>
      </c>
      <c r="O280" s="336">
        <v>3.1349999999999998</v>
      </c>
      <c r="P280" s="336">
        <v>3.03</v>
      </c>
      <c r="Q280" s="336">
        <v>3.028</v>
      </c>
      <c r="R280" s="336">
        <v>3.0219999999999998</v>
      </c>
      <c r="S280" s="336">
        <v>3.05</v>
      </c>
      <c r="T280" s="336">
        <v>3.0470000000000002</v>
      </c>
      <c r="U280" s="336">
        <v>3.0950000000000002</v>
      </c>
      <c r="V280" s="336">
        <v>3.0350000000000001</v>
      </c>
      <c r="W280" s="336">
        <v>3.0379999999999998</v>
      </c>
      <c r="X280" s="336">
        <v>3.04</v>
      </c>
      <c r="Y280" s="336">
        <v>3.05</v>
      </c>
      <c r="Z280" s="359">
        <v>3.0550000000000002</v>
      </c>
      <c r="AA280" s="174"/>
    </row>
    <row r="281" spans="1:27" ht="21" x14ac:dyDescent="0.2">
      <c r="A281" s="172" t="s">
        <v>443</v>
      </c>
      <c r="B281" s="173" t="s">
        <v>78</v>
      </c>
      <c r="C281" s="174">
        <v>1</v>
      </c>
      <c r="D281" s="249"/>
      <c r="E281" s="190"/>
      <c r="F281" s="190"/>
      <c r="G281" s="187" t="s">
        <v>182</v>
      </c>
      <c r="H281" s="151"/>
      <c r="I281" s="151"/>
      <c r="J281" s="151"/>
      <c r="K281" s="151"/>
      <c r="L281" s="310">
        <v>273.25599999999997</v>
      </c>
      <c r="M281" s="327">
        <v>288.28199999999998</v>
      </c>
      <c r="N281" s="349">
        <v>321.60000000000002</v>
      </c>
      <c r="O281" s="379">
        <f t="shared" ref="O281:T281" si="182">O240</f>
        <v>455.15899999999999</v>
      </c>
      <c r="P281" s="379">
        <f t="shared" si="182"/>
        <v>516.89</v>
      </c>
      <c r="Q281" s="379">
        <f t="shared" si="182"/>
        <v>539.12699999999995</v>
      </c>
      <c r="R281" s="379">
        <f t="shared" si="182"/>
        <v>660</v>
      </c>
      <c r="S281" s="379">
        <f t="shared" si="182"/>
        <v>680</v>
      </c>
      <c r="T281" s="379">
        <f t="shared" si="182"/>
        <v>715</v>
      </c>
      <c r="U281" s="379">
        <f t="shared" ref="U281:Z281" si="183">U240</f>
        <v>690</v>
      </c>
      <c r="V281" s="379">
        <f t="shared" si="183"/>
        <v>700</v>
      </c>
      <c r="W281" s="379">
        <f t="shared" si="183"/>
        <v>710</v>
      </c>
      <c r="X281" s="379">
        <f t="shared" si="183"/>
        <v>720</v>
      </c>
      <c r="Y281" s="379">
        <f t="shared" si="183"/>
        <v>730</v>
      </c>
      <c r="Z281" s="379">
        <f t="shared" si="183"/>
        <v>740</v>
      </c>
      <c r="AA281" s="174"/>
    </row>
    <row r="282" spans="1:27" ht="21" x14ac:dyDescent="0.2">
      <c r="A282" s="172" t="s">
        <v>752</v>
      </c>
      <c r="B282" s="173" t="s">
        <v>78</v>
      </c>
      <c r="C282" s="174">
        <v>1</v>
      </c>
      <c r="D282" s="249"/>
      <c r="E282" s="191"/>
      <c r="F282" s="191"/>
      <c r="G282" s="187" t="s">
        <v>182</v>
      </c>
      <c r="H282" s="151"/>
      <c r="I282" s="151"/>
      <c r="J282" s="151"/>
      <c r="K282" s="151"/>
      <c r="L282" s="310">
        <v>455.47199999999998</v>
      </c>
      <c r="M282" s="327">
        <v>536.33600000000001</v>
      </c>
      <c r="N282" s="327">
        <f>N241</f>
        <v>900.46699999999998</v>
      </c>
      <c r="O282" s="336">
        <f t="shared" ref="O282:Z282" si="184">O241</f>
        <v>1410.529</v>
      </c>
      <c r="P282" s="336">
        <f t="shared" si="184"/>
        <v>1506.9260000000002</v>
      </c>
      <c r="Q282" s="336">
        <f t="shared" si="184"/>
        <v>1576.925</v>
      </c>
      <c r="R282" s="336">
        <f t="shared" si="184"/>
        <v>1632.6579999999999</v>
      </c>
      <c r="S282" s="336">
        <f t="shared" ref="S282:T282" si="185">S241</f>
        <v>1656.8</v>
      </c>
      <c r="T282" s="336">
        <f t="shared" si="185"/>
        <v>1690.75</v>
      </c>
      <c r="U282" s="336">
        <f t="shared" si="184"/>
        <v>1767.1</v>
      </c>
      <c r="V282" s="336">
        <f t="shared" si="184"/>
        <v>1808.01</v>
      </c>
      <c r="W282" s="336">
        <f t="shared" si="184"/>
        <v>1675.1</v>
      </c>
      <c r="X282" s="336">
        <f t="shared" si="184"/>
        <v>1681.11</v>
      </c>
      <c r="Y282" s="336">
        <f t="shared" si="184"/>
        <v>1695.2</v>
      </c>
      <c r="Z282" s="336">
        <f t="shared" si="184"/>
        <v>1756.55</v>
      </c>
      <c r="AA282" s="171"/>
    </row>
    <row r="283" spans="1:27" ht="52.5" x14ac:dyDescent="0.2">
      <c r="A283" s="172" t="s">
        <v>702</v>
      </c>
      <c r="B283" s="173" t="s">
        <v>936</v>
      </c>
      <c r="C283" s="174">
        <v>1</v>
      </c>
      <c r="D283" s="186"/>
      <c r="E283" s="191"/>
      <c r="F283" s="186"/>
      <c r="G283" s="187" t="s">
        <v>182</v>
      </c>
      <c r="H283" s="151"/>
      <c r="I283" s="151"/>
      <c r="J283" s="151"/>
      <c r="K283" s="151"/>
      <c r="L283" s="318">
        <v>0</v>
      </c>
      <c r="M283" s="323">
        <v>0</v>
      </c>
      <c r="N283" s="323">
        <v>0</v>
      </c>
      <c r="O283" s="363">
        <v>0</v>
      </c>
      <c r="P283" s="363">
        <v>0</v>
      </c>
      <c r="Q283" s="363">
        <v>0</v>
      </c>
      <c r="R283" s="363"/>
      <c r="S283" s="363"/>
      <c r="T283" s="363"/>
      <c r="U283" s="363">
        <v>0</v>
      </c>
      <c r="V283" s="363">
        <v>0</v>
      </c>
      <c r="W283" s="363">
        <v>0</v>
      </c>
      <c r="X283" s="363">
        <v>0</v>
      </c>
      <c r="Y283" s="363">
        <v>0</v>
      </c>
      <c r="Z283" s="365">
        <v>0</v>
      </c>
      <c r="AA283" s="171"/>
    </row>
    <row r="284" spans="1:27" ht="28.5" x14ac:dyDescent="0.2">
      <c r="A284" s="220" t="s">
        <v>796</v>
      </c>
      <c r="B284" s="189"/>
      <c r="C284" s="174"/>
      <c r="D284" s="186"/>
      <c r="E284" s="186"/>
      <c r="F284" s="186"/>
      <c r="G284" s="187"/>
      <c r="H284" s="151"/>
      <c r="I284" s="151"/>
      <c r="J284" s="151"/>
      <c r="K284" s="151"/>
      <c r="L284" s="310"/>
      <c r="M284" s="327"/>
      <c r="N284" s="328"/>
      <c r="O284" s="328"/>
      <c r="P284" s="328"/>
      <c r="Q284" s="340"/>
      <c r="R284" s="340"/>
      <c r="S284" s="340"/>
      <c r="T284" s="340"/>
      <c r="U284" s="328"/>
      <c r="V284" s="328"/>
      <c r="W284" s="328"/>
      <c r="X284" s="328"/>
      <c r="Y284" s="328"/>
      <c r="Z284" s="329"/>
      <c r="AA284" s="171"/>
    </row>
    <row r="285" spans="1:27" ht="21" x14ac:dyDescent="0.2">
      <c r="A285" s="172" t="s">
        <v>643</v>
      </c>
      <c r="B285" s="173" t="s">
        <v>950</v>
      </c>
      <c r="C285" s="174">
        <v>1</v>
      </c>
      <c r="D285" s="175"/>
      <c r="E285" s="175"/>
      <c r="F285" s="175"/>
      <c r="G285" s="187" t="s">
        <v>182</v>
      </c>
      <c r="H285" s="151"/>
      <c r="I285" s="151"/>
      <c r="J285" s="151"/>
      <c r="K285" s="151"/>
      <c r="L285" s="316">
        <v>930</v>
      </c>
      <c r="M285" s="352">
        <v>860</v>
      </c>
      <c r="N285" s="352">
        <v>876</v>
      </c>
      <c r="O285" s="352">
        <v>1058</v>
      </c>
      <c r="P285" s="352">
        <v>1078</v>
      </c>
      <c r="Q285" s="363">
        <v>1072</v>
      </c>
      <c r="R285" s="363">
        <v>1077</v>
      </c>
      <c r="S285" s="363">
        <v>1078</v>
      </c>
      <c r="T285" s="352">
        <v>1078</v>
      </c>
      <c r="U285" s="352">
        <v>1178</v>
      </c>
      <c r="V285" s="352">
        <v>1190</v>
      </c>
      <c r="W285" s="352">
        <v>1200</v>
      </c>
      <c r="X285" s="352">
        <v>1200</v>
      </c>
      <c r="Y285" s="352">
        <v>1300</v>
      </c>
      <c r="Z285" s="352">
        <v>1350</v>
      </c>
      <c r="AA285" s="317"/>
    </row>
    <row r="286" spans="1:27" ht="21" x14ac:dyDescent="0.2">
      <c r="A286" s="270" t="s">
        <v>703</v>
      </c>
      <c r="B286" s="173"/>
      <c r="C286" s="174"/>
      <c r="D286" s="186"/>
      <c r="E286" s="186"/>
      <c r="F286" s="186"/>
      <c r="G286" s="187"/>
      <c r="H286" s="151"/>
      <c r="I286" s="151"/>
      <c r="J286" s="151"/>
      <c r="K286" s="151"/>
      <c r="M286" s="351"/>
      <c r="N286" s="328"/>
      <c r="O286" s="328"/>
      <c r="P286" s="328"/>
      <c r="Q286" s="340"/>
      <c r="R286" s="340"/>
      <c r="S286" s="340"/>
      <c r="T286" s="328"/>
      <c r="U286" s="328"/>
      <c r="V286" s="328"/>
      <c r="W286" s="328"/>
      <c r="X286" s="328"/>
      <c r="Y286" s="328"/>
      <c r="Z286" s="329"/>
      <c r="AA286" s="171"/>
    </row>
    <row r="287" spans="1:27" ht="21" x14ac:dyDescent="0.2">
      <c r="A287" s="178" t="s">
        <v>704</v>
      </c>
      <c r="B287" s="173" t="s">
        <v>950</v>
      </c>
      <c r="C287" s="174">
        <v>1</v>
      </c>
      <c r="D287" s="186"/>
      <c r="E287" s="186"/>
      <c r="F287" s="186"/>
      <c r="G287" s="187" t="s">
        <v>182</v>
      </c>
      <c r="H287" s="151"/>
      <c r="I287" s="151"/>
      <c r="J287" s="151"/>
      <c r="K287" s="151"/>
      <c r="L287" s="318">
        <v>4037</v>
      </c>
      <c r="M287" s="323">
        <v>3868</v>
      </c>
      <c r="N287" s="323">
        <v>3638</v>
      </c>
      <c r="O287" s="327">
        <v>3488</v>
      </c>
      <c r="P287" s="327">
        <v>3529</v>
      </c>
      <c r="Q287" s="327">
        <v>3580</v>
      </c>
      <c r="R287" s="327">
        <v>3585</v>
      </c>
      <c r="S287" s="327">
        <v>3585</v>
      </c>
      <c r="T287" s="377">
        <v>3621</v>
      </c>
      <c r="U287" s="323">
        <v>3587</v>
      </c>
      <c r="V287" s="323">
        <v>3590</v>
      </c>
      <c r="W287" s="323">
        <v>3595</v>
      </c>
      <c r="X287" s="323">
        <v>3599</v>
      </c>
      <c r="Y287" s="323">
        <v>3600</v>
      </c>
      <c r="Z287" s="324">
        <v>3601</v>
      </c>
      <c r="AA287" s="171"/>
    </row>
    <row r="288" spans="1:27" ht="12.75" x14ac:dyDescent="0.2">
      <c r="A288" s="178" t="s">
        <v>705</v>
      </c>
      <c r="B288" s="173" t="s">
        <v>950</v>
      </c>
      <c r="C288" s="174">
        <v>1</v>
      </c>
      <c r="D288" s="186"/>
      <c r="E288" s="301"/>
      <c r="F288" s="186"/>
      <c r="G288" s="187" t="s">
        <v>182</v>
      </c>
      <c r="H288" s="151"/>
      <c r="I288" s="151"/>
      <c r="J288" s="151"/>
      <c r="K288" s="151"/>
      <c r="L288" s="318">
        <v>180</v>
      </c>
      <c r="M288" s="323">
        <v>180</v>
      </c>
      <c r="N288" s="323">
        <v>200</v>
      </c>
      <c r="O288" s="323">
        <v>0</v>
      </c>
      <c r="P288" s="323">
        <v>0</v>
      </c>
      <c r="Q288" s="363">
        <v>0</v>
      </c>
      <c r="R288" s="363"/>
      <c r="S288" s="363"/>
      <c r="T288" s="323"/>
      <c r="U288" s="323">
        <v>0</v>
      </c>
      <c r="V288" s="323">
        <v>0</v>
      </c>
      <c r="W288" s="323">
        <v>0</v>
      </c>
      <c r="X288" s="323">
        <v>0</v>
      </c>
      <c r="Y288" s="323">
        <v>0</v>
      </c>
      <c r="Z288" s="323">
        <v>0</v>
      </c>
      <c r="AA288" s="171"/>
    </row>
    <row r="289" spans="1:27" ht="12.75" x14ac:dyDescent="0.2">
      <c r="A289" s="178" t="s">
        <v>706</v>
      </c>
      <c r="B289" s="173" t="s">
        <v>950</v>
      </c>
      <c r="C289" s="174">
        <v>1</v>
      </c>
      <c r="D289" s="186"/>
      <c r="E289" s="186"/>
      <c r="F289" s="184"/>
      <c r="G289" s="187" t="s">
        <v>182</v>
      </c>
      <c r="H289" s="151"/>
      <c r="I289" s="151"/>
      <c r="J289" s="151"/>
      <c r="K289" s="151"/>
      <c r="L289" s="310"/>
      <c r="M289" s="327"/>
      <c r="N289" s="328"/>
      <c r="O289" s="328"/>
      <c r="P289" s="328"/>
      <c r="Q289" s="340"/>
      <c r="R289" s="340"/>
      <c r="S289" s="340"/>
      <c r="T289" s="328"/>
      <c r="U289" s="328"/>
      <c r="V289" s="328"/>
      <c r="W289" s="328"/>
      <c r="X289" s="328"/>
      <c r="Y289" s="328"/>
      <c r="Z289" s="329"/>
      <c r="AA289" s="171"/>
    </row>
    <row r="290" spans="1:27" ht="52.5" x14ac:dyDescent="0.2">
      <c r="A290" s="172" t="s">
        <v>707</v>
      </c>
      <c r="B290" s="173" t="s">
        <v>99</v>
      </c>
      <c r="C290" s="174">
        <v>1</v>
      </c>
      <c r="D290" s="184"/>
      <c r="E290" s="184"/>
      <c r="F290" s="184"/>
      <c r="G290" s="187" t="s">
        <v>182</v>
      </c>
      <c r="H290" s="151"/>
      <c r="I290" s="151"/>
      <c r="J290" s="151"/>
      <c r="K290" s="151"/>
      <c r="L290" s="314">
        <v>81.99</v>
      </c>
      <c r="M290" s="330">
        <v>85.71</v>
      </c>
      <c r="N290" s="357">
        <v>86</v>
      </c>
      <c r="O290" s="357">
        <f>3069/O287*100</f>
        <v>87.987385321100916</v>
      </c>
      <c r="P290" s="330">
        <f>3032/P287*100</f>
        <v>85.91669028053272</v>
      </c>
      <c r="Q290" s="357">
        <f>3158/Q287*100</f>
        <v>88.212290502793294</v>
      </c>
      <c r="R290" s="357">
        <v>89.232914923291489</v>
      </c>
      <c r="S290" s="357">
        <f>3199/S287*100</f>
        <v>89.232914923291489</v>
      </c>
      <c r="T290" s="357">
        <f>3170/T287</f>
        <v>0.8754487710577189</v>
      </c>
      <c r="U290" s="330">
        <v>89.3</v>
      </c>
      <c r="V290" s="330">
        <v>89.4</v>
      </c>
      <c r="W290" s="330">
        <v>89.5</v>
      </c>
      <c r="X290" s="330">
        <v>89.6</v>
      </c>
      <c r="Y290" s="330">
        <v>89.7</v>
      </c>
      <c r="Z290" s="331">
        <v>89.8</v>
      </c>
      <c r="AA290" s="171"/>
    </row>
    <row r="291" spans="1:27" ht="12.75" x14ac:dyDescent="0.2">
      <c r="A291" s="282" t="s">
        <v>93</v>
      </c>
      <c r="B291" s="283"/>
      <c r="C291" s="174"/>
      <c r="D291" s="247"/>
      <c r="E291" s="247"/>
      <c r="F291" s="247"/>
      <c r="G291" s="284"/>
      <c r="H291" s="151"/>
      <c r="I291" s="151"/>
      <c r="J291" s="151"/>
      <c r="K291" s="151"/>
      <c r="L291" s="310"/>
      <c r="M291" s="327"/>
      <c r="N291" s="328"/>
      <c r="O291" s="328"/>
      <c r="P291" s="328"/>
      <c r="Q291" s="340"/>
      <c r="R291" s="340"/>
      <c r="S291" s="340"/>
      <c r="T291" s="340"/>
      <c r="U291" s="328"/>
      <c r="V291" s="328"/>
      <c r="W291" s="328"/>
      <c r="X291" s="328"/>
      <c r="Y291" s="328"/>
      <c r="Z291" s="329"/>
      <c r="AA291" s="171"/>
    </row>
    <row r="292" spans="1:27" ht="18" x14ac:dyDescent="0.2">
      <c r="A292" s="279" t="s">
        <v>646</v>
      </c>
      <c r="B292" s="277" t="s">
        <v>94</v>
      </c>
      <c r="C292" s="174">
        <v>1</v>
      </c>
      <c r="D292" s="247"/>
      <c r="E292" s="247"/>
      <c r="F292" s="247"/>
      <c r="G292" s="284" t="s">
        <v>182</v>
      </c>
      <c r="H292" s="151"/>
      <c r="I292" s="151"/>
      <c r="J292" s="151"/>
      <c r="K292" s="151"/>
      <c r="L292" s="159">
        <f t="shared" ref="L292:Z292" si="186">150/L6*10000</f>
        <v>48.780487804878049</v>
      </c>
      <c r="M292" s="335">
        <f t="shared" si="186"/>
        <v>50.505050505050512</v>
      </c>
      <c r="N292" s="335">
        <f t="shared" si="186"/>
        <v>50.167224080267559</v>
      </c>
      <c r="O292" s="335">
        <f t="shared" si="186"/>
        <v>53.834834727057391</v>
      </c>
      <c r="P292" s="335">
        <f t="shared" si="186"/>
        <v>54.226014026462295</v>
      </c>
      <c r="Q292" s="364">
        <f t="shared" si="186"/>
        <v>54.308472121650979</v>
      </c>
      <c r="R292" s="364">
        <v>54.269175108538349</v>
      </c>
      <c r="S292" s="364">
        <f>150/R6*10000</f>
        <v>54.255434586031029</v>
      </c>
      <c r="T292" s="364">
        <f>150/S6*10000</f>
        <v>54.269175108538349</v>
      </c>
      <c r="U292" s="335">
        <f t="shared" si="186"/>
        <v>54.054054054054056</v>
      </c>
      <c r="V292" s="335">
        <f t="shared" si="186"/>
        <v>54.054054054054056</v>
      </c>
      <c r="W292" s="335">
        <f t="shared" si="186"/>
        <v>53.952953024962227</v>
      </c>
      <c r="X292" s="335">
        <f t="shared" si="186"/>
        <v>53.947131810825397</v>
      </c>
      <c r="Y292" s="335">
        <f t="shared" si="186"/>
        <v>53.85996409335727</v>
      </c>
      <c r="Z292" s="335">
        <f t="shared" si="186"/>
        <v>53.85996409335727</v>
      </c>
      <c r="AA292" s="171"/>
    </row>
    <row r="293" spans="1:27" ht="27" x14ac:dyDescent="0.2">
      <c r="A293" s="279" t="s">
        <v>653</v>
      </c>
      <c r="B293" s="277" t="s">
        <v>911</v>
      </c>
      <c r="C293" s="174">
        <v>1</v>
      </c>
      <c r="D293" s="247"/>
      <c r="E293" s="247"/>
      <c r="F293" s="247"/>
      <c r="G293" s="284" t="s">
        <v>182</v>
      </c>
      <c r="H293" s="151"/>
      <c r="I293" s="151"/>
      <c r="J293" s="151"/>
      <c r="K293" s="151"/>
      <c r="L293" s="159">
        <f t="shared" ref="L293:Z293" si="187">30/L6*10000</f>
        <v>9.7560975609756095</v>
      </c>
      <c r="M293" s="335">
        <f t="shared" si="187"/>
        <v>10.1010101010101</v>
      </c>
      <c r="N293" s="335">
        <f t="shared" si="187"/>
        <v>10.03344481605351</v>
      </c>
      <c r="O293" s="335">
        <f t="shared" si="187"/>
        <v>10.766966945411477</v>
      </c>
      <c r="P293" s="335">
        <f t="shared" si="187"/>
        <v>10.845202805292459</v>
      </c>
      <c r="Q293" s="364">
        <f t="shared" si="187"/>
        <v>10.861694424330196</v>
      </c>
      <c r="R293" s="364">
        <v>10.85383502170767</v>
      </c>
      <c r="S293" s="364">
        <f>30/R6*10000</f>
        <v>10.851086917206207</v>
      </c>
      <c r="T293" s="364">
        <f>30/S6*10000</f>
        <v>10.85383502170767</v>
      </c>
      <c r="U293" s="335">
        <f t="shared" si="187"/>
        <v>10.810810810810811</v>
      </c>
      <c r="V293" s="335">
        <f t="shared" si="187"/>
        <v>10.810810810810811</v>
      </c>
      <c r="W293" s="335">
        <f t="shared" si="187"/>
        <v>10.790590604992445</v>
      </c>
      <c r="X293" s="335">
        <f t="shared" si="187"/>
        <v>10.789426362165079</v>
      </c>
      <c r="Y293" s="335">
        <f t="shared" si="187"/>
        <v>10.771992818671453</v>
      </c>
      <c r="Z293" s="335">
        <f t="shared" si="187"/>
        <v>10.771992818671453</v>
      </c>
      <c r="AA293" s="174"/>
    </row>
    <row r="294" spans="1:27" ht="18" x14ac:dyDescent="0.2">
      <c r="A294" s="279" t="s">
        <v>654</v>
      </c>
      <c r="B294" s="277" t="s">
        <v>912</v>
      </c>
      <c r="C294" s="174">
        <v>1</v>
      </c>
      <c r="D294" s="247"/>
      <c r="E294" s="247"/>
      <c r="F294" s="247"/>
      <c r="G294" s="284" t="s">
        <v>182</v>
      </c>
      <c r="H294" s="151"/>
      <c r="I294" s="151"/>
      <c r="J294" s="151"/>
      <c r="K294" s="151"/>
      <c r="L294" s="159">
        <f>63/L6*10000</f>
        <v>20.487804878048781</v>
      </c>
      <c r="M294" s="325">
        <f t="shared" ref="M294" si="188">67/M6*10000</f>
        <v>22.558922558922561</v>
      </c>
      <c r="N294" s="325">
        <f>63/N6*10000</f>
        <v>21.070234113712374</v>
      </c>
      <c r="O294" s="325">
        <f>69/O6*10000</f>
        <v>24.764023974446395</v>
      </c>
      <c r="P294" s="325">
        <f>72/P6*10000</f>
        <v>26.0284867327019</v>
      </c>
      <c r="Q294" s="358">
        <f>75/Q6*10000</f>
        <v>27.15423606082549</v>
      </c>
      <c r="R294" s="358">
        <v>24.96382054992764</v>
      </c>
      <c r="S294" s="358">
        <f>69/R6*10000</f>
        <v>24.957499909574274</v>
      </c>
      <c r="T294" s="358">
        <f>69/S6*10000</f>
        <v>24.96382054992764</v>
      </c>
      <c r="U294" s="325">
        <f>69/U6*10000</f>
        <v>24.864864864864867</v>
      </c>
      <c r="V294" s="325">
        <f>69/V6*10000</f>
        <v>24.864864864864867</v>
      </c>
      <c r="W294" s="325">
        <f>69/W6*10000</f>
        <v>24.818358391482626</v>
      </c>
      <c r="X294" s="325">
        <f>70/X6*10000</f>
        <v>25.175328178385183</v>
      </c>
      <c r="Y294" s="325">
        <f>70/Y6*10000</f>
        <v>25.134649910233392</v>
      </c>
      <c r="Z294" s="325">
        <f>70/Z6*10000</f>
        <v>25.134649910233392</v>
      </c>
      <c r="AA294" s="174"/>
    </row>
    <row r="295" spans="1:27" ht="12.75" x14ac:dyDescent="0.2">
      <c r="A295" s="279" t="s">
        <v>913</v>
      </c>
      <c r="B295" s="277"/>
      <c r="C295" s="174"/>
      <c r="D295" s="247"/>
      <c r="E295" s="247"/>
      <c r="F295" s="247"/>
      <c r="G295" s="284"/>
      <c r="H295" s="151"/>
      <c r="I295" s="151"/>
      <c r="J295" s="151"/>
      <c r="K295" s="151"/>
      <c r="L295" s="310"/>
      <c r="M295" s="327"/>
      <c r="N295" s="328"/>
      <c r="O295" s="328"/>
      <c r="P295" s="328"/>
      <c r="Q295" s="340"/>
      <c r="R295" s="340"/>
      <c r="S295" s="340"/>
      <c r="T295" s="340"/>
      <c r="U295" s="328"/>
      <c r="V295" s="328"/>
      <c r="W295" s="328"/>
      <c r="X295" s="328"/>
      <c r="Y295" s="328"/>
      <c r="Z295" s="329"/>
      <c r="AA295" s="174"/>
    </row>
    <row r="296" spans="1:27" ht="21" x14ac:dyDescent="0.2">
      <c r="A296" s="281" t="s">
        <v>655</v>
      </c>
      <c r="B296" s="277" t="s">
        <v>912</v>
      </c>
      <c r="C296" s="174">
        <v>1</v>
      </c>
      <c r="D296" s="247"/>
      <c r="E296" s="247"/>
      <c r="F296" s="247"/>
      <c r="G296" s="284" t="s">
        <v>182</v>
      </c>
      <c r="H296" s="151"/>
      <c r="I296" s="151"/>
      <c r="J296" s="151"/>
      <c r="K296" s="151"/>
      <c r="L296" s="159"/>
      <c r="M296" s="325"/>
      <c r="N296" s="325"/>
      <c r="O296" s="325"/>
      <c r="P296" s="325"/>
      <c r="Q296" s="358"/>
      <c r="R296" s="358"/>
      <c r="S296" s="358"/>
      <c r="T296" s="358"/>
      <c r="U296" s="325"/>
      <c r="V296" s="325"/>
      <c r="W296" s="325"/>
      <c r="X296" s="325"/>
      <c r="Y296" s="325"/>
      <c r="Z296" s="325"/>
      <c r="AA296" s="174"/>
    </row>
    <row r="297" spans="1:27" ht="18" x14ac:dyDescent="0.2">
      <c r="A297" s="279" t="s">
        <v>656</v>
      </c>
      <c r="B297" s="277" t="s">
        <v>912</v>
      </c>
      <c r="C297" s="174">
        <v>1</v>
      </c>
      <c r="D297" s="247"/>
      <c r="E297" s="247"/>
      <c r="F297" s="247"/>
      <c r="G297" s="284" t="s">
        <v>182</v>
      </c>
      <c r="H297" s="151"/>
      <c r="I297" s="151"/>
      <c r="J297" s="151"/>
      <c r="K297" s="151"/>
      <c r="L297" s="159">
        <f>226/L6*10000</f>
        <v>73.495934959349597</v>
      </c>
      <c r="M297" s="325">
        <f>242/M6*10000</f>
        <v>81.481481481481481</v>
      </c>
      <c r="N297" s="325">
        <f>265/N6*10000</f>
        <v>88.628762541806026</v>
      </c>
      <c r="O297" s="325">
        <f>237/O6*10000</f>
        <v>85.059038868750662</v>
      </c>
      <c r="P297" s="325">
        <f>238/P6*10000</f>
        <v>86.03860892198685</v>
      </c>
      <c r="Q297" s="358">
        <f>227/Q6*10000</f>
        <v>82.186821144098474</v>
      </c>
      <c r="R297" s="358">
        <v>86.830680173661364</v>
      </c>
      <c r="S297" s="358">
        <f>240/R6*10000</f>
        <v>86.808695337649652</v>
      </c>
      <c r="T297" s="358">
        <f>240/S6*10000</f>
        <v>86.830680173661364</v>
      </c>
      <c r="U297" s="325">
        <f>241/U6*10000</f>
        <v>86.846846846846859</v>
      </c>
      <c r="V297" s="325">
        <f>243/V6*10000</f>
        <v>87.567567567567565</v>
      </c>
      <c r="W297" s="325">
        <f>244/W6*10000</f>
        <v>87.763470253938564</v>
      </c>
      <c r="X297" s="325">
        <f>245/X6*10000</f>
        <v>88.11364862434813</v>
      </c>
      <c r="Y297" s="325">
        <f>245/Y6*10000</f>
        <v>87.97127468581688</v>
      </c>
      <c r="Z297" s="325">
        <f>245/Z6*10000</f>
        <v>87.97127468581688</v>
      </c>
      <c r="AA297" s="174"/>
    </row>
    <row r="298" spans="1:27" ht="18" x14ac:dyDescent="0.2">
      <c r="A298" s="279" t="s">
        <v>660</v>
      </c>
      <c r="B298" s="277" t="s">
        <v>661</v>
      </c>
      <c r="C298" s="174">
        <v>1</v>
      </c>
      <c r="D298" s="247"/>
      <c r="E298" s="247"/>
      <c r="F298" s="285"/>
      <c r="G298" s="284" t="s">
        <v>182</v>
      </c>
      <c r="H298" s="151"/>
      <c r="I298" s="151"/>
      <c r="J298" s="151"/>
      <c r="K298" s="151"/>
      <c r="L298" s="159">
        <f t="shared" ref="L298:Z298" si="189">25/L6*100000</f>
        <v>81.300813008130078</v>
      </c>
      <c r="M298" s="335">
        <f t="shared" si="189"/>
        <v>84.175084175084166</v>
      </c>
      <c r="N298" s="335">
        <f t="shared" si="189"/>
        <v>83.61204013377926</v>
      </c>
      <c r="O298" s="335">
        <f t="shared" si="189"/>
        <v>89.72472454509564</v>
      </c>
      <c r="P298" s="335">
        <f t="shared" si="189"/>
        <v>90.376690044103825</v>
      </c>
      <c r="Q298" s="364">
        <f>21/Q6*100000</f>
        <v>76.031860970311371</v>
      </c>
      <c r="R298" s="364">
        <v>90.448625180897253</v>
      </c>
      <c r="S298" s="364">
        <f>25/R6*100000</f>
        <v>90.42572431005172</v>
      </c>
      <c r="T298" s="364">
        <f>25/S6*100000</f>
        <v>90.448625180897253</v>
      </c>
      <c r="U298" s="335">
        <f t="shared" si="189"/>
        <v>90.090090090090087</v>
      </c>
      <c r="V298" s="335">
        <f t="shared" si="189"/>
        <v>90.090090090090087</v>
      </c>
      <c r="W298" s="335">
        <f t="shared" si="189"/>
        <v>89.921588374937059</v>
      </c>
      <c r="X298" s="335">
        <f t="shared" si="189"/>
        <v>89.911886351375657</v>
      </c>
      <c r="Y298" s="335">
        <f t="shared" si="189"/>
        <v>89.766606822262119</v>
      </c>
      <c r="Z298" s="335">
        <f t="shared" si="189"/>
        <v>89.766606822262119</v>
      </c>
      <c r="AA298" s="174"/>
    </row>
    <row r="299" spans="1:27" ht="21" x14ac:dyDescent="0.2">
      <c r="A299" s="279" t="s">
        <v>662</v>
      </c>
      <c r="B299" s="277" t="s">
        <v>661</v>
      </c>
      <c r="C299" s="174">
        <v>1</v>
      </c>
      <c r="D299" s="247"/>
      <c r="E299" s="247"/>
      <c r="F299" s="286"/>
      <c r="G299" s="284" t="s">
        <v>182</v>
      </c>
      <c r="H299" s="151"/>
      <c r="I299" s="151"/>
      <c r="J299" s="151"/>
      <c r="K299" s="151"/>
      <c r="L299" s="159">
        <f t="shared" ref="L299:Z299" si="190">19/L6*100000</f>
        <v>61.788617886178869</v>
      </c>
      <c r="M299" s="335">
        <f t="shared" si="190"/>
        <v>63.973063973063972</v>
      </c>
      <c r="N299" s="335">
        <f t="shared" si="190"/>
        <v>63.545150501672246</v>
      </c>
      <c r="O299" s="335">
        <f>18/O6*100000</f>
        <v>64.601801672468866</v>
      </c>
      <c r="P299" s="335">
        <f>18/P6*100000</f>
        <v>65.071216831754754</v>
      </c>
      <c r="Q299" s="364">
        <f>18/Q6*100000</f>
        <v>65.170166545981175</v>
      </c>
      <c r="R299" s="364">
        <v>68.740955137481905</v>
      </c>
      <c r="S299" s="364">
        <f>19/R6*100000</f>
        <v>68.7235504756393</v>
      </c>
      <c r="T299" s="364">
        <f>19/S6*100000</f>
        <v>68.740955137481905</v>
      </c>
      <c r="U299" s="335">
        <f t="shared" si="190"/>
        <v>68.468468468468473</v>
      </c>
      <c r="V299" s="335">
        <f t="shared" si="190"/>
        <v>68.468468468468473</v>
      </c>
      <c r="W299" s="335">
        <f t="shared" si="190"/>
        <v>68.340407164952154</v>
      </c>
      <c r="X299" s="335">
        <f t="shared" si="190"/>
        <v>68.333033627045495</v>
      </c>
      <c r="Y299" s="335">
        <f t="shared" si="190"/>
        <v>68.22262118491922</v>
      </c>
      <c r="Z299" s="335">
        <f t="shared" si="190"/>
        <v>68.22262118491922</v>
      </c>
      <c r="AA299" s="174"/>
    </row>
    <row r="300" spans="1:27" ht="27" x14ac:dyDescent="0.2">
      <c r="A300" s="279" t="s">
        <v>663</v>
      </c>
      <c r="B300" s="277" t="s">
        <v>65</v>
      </c>
      <c r="C300" s="174">
        <v>1</v>
      </c>
      <c r="D300" s="175"/>
      <c r="E300" s="175"/>
      <c r="F300" s="175"/>
      <c r="G300" s="284" t="s">
        <v>182</v>
      </c>
      <c r="H300" s="151"/>
      <c r="I300" s="151"/>
      <c r="J300" s="151"/>
      <c r="K300" s="151"/>
      <c r="L300" s="159">
        <v>369</v>
      </c>
      <c r="M300" s="325">
        <v>366.8</v>
      </c>
      <c r="N300" s="325">
        <v>367</v>
      </c>
      <c r="O300" s="334">
        <f>O285/2890*1000</f>
        <v>366.08996539792389</v>
      </c>
      <c r="P300" s="334">
        <f>P285/2890*1000</f>
        <v>373.01038062283737</v>
      </c>
      <c r="Q300" s="334">
        <f t="shared" ref="Q300:Z300" si="191">Q285/2890*1000</f>
        <v>370.93425605536333</v>
      </c>
      <c r="R300" s="334">
        <v>373.01038062283737</v>
      </c>
      <c r="S300" s="334">
        <f t="shared" ref="S300:T300" si="192">S285/2890*1000</f>
        <v>373.01038062283737</v>
      </c>
      <c r="T300" s="334">
        <f t="shared" si="192"/>
        <v>373.01038062283737</v>
      </c>
      <c r="U300" s="334">
        <f t="shared" si="191"/>
        <v>407.61245674740479</v>
      </c>
      <c r="V300" s="334">
        <f t="shared" si="191"/>
        <v>411.76470588235293</v>
      </c>
      <c r="W300" s="334">
        <f t="shared" si="191"/>
        <v>415.22491349480964</v>
      </c>
      <c r="X300" s="334">
        <f t="shared" si="191"/>
        <v>415.22491349480964</v>
      </c>
      <c r="Y300" s="334">
        <f t="shared" si="191"/>
        <v>449.82698961937717</v>
      </c>
      <c r="Z300" s="334">
        <f t="shared" si="191"/>
        <v>467.12802768166091</v>
      </c>
      <c r="AA300" s="174"/>
    </row>
    <row r="301" spans="1:27" ht="18" x14ac:dyDescent="0.2">
      <c r="A301" s="282" t="s">
        <v>627</v>
      </c>
      <c r="B301" s="277" t="s">
        <v>664</v>
      </c>
      <c r="C301" s="174">
        <v>1</v>
      </c>
      <c r="D301" s="285"/>
      <c r="E301" s="285"/>
      <c r="F301" s="285"/>
      <c r="G301" s="284" t="s">
        <v>182</v>
      </c>
      <c r="H301" s="151"/>
      <c r="I301" s="151"/>
      <c r="J301" s="151"/>
      <c r="K301" s="151"/>
      <c r="L301" s="319">
        <v>5.47</v>
      </c>
      <c r="M301" s="325">
        <v>6.02</v>
      </c>
      <c r="N301" s="325">
        <f>N303+N304+N305</f>
        <v>5.45</v>
      </c>
      <c r="O301" s="327">
        <f>O303+O304+O305</f>
        <v>6.9550000000000001</v>
      </c>
      <c r="P301" s="327">
        <f t="shared" ref="P301:R301" si="193">P303+P304+P305</f>
        <v>6.8319999999999999</v>
      </c>
      <c r="Q301" s="327">
        <f t="shared" si="193"/>
        <v>6.9020000000000001</v>
      </c>
      <c r="R301" s="327">
        <f t="shared" si="193"/>
        <v>7.1230000000000002</v>
      </c>
      <c r="S301" s="327">
        <v>3.4870000000000001</v>
      </c>
      <c r="T301" s="327">
        <v>3.8130000000000002</v>
      </c>
      <c r="U301" s="325">
        <v>6.8</v>
      </c>
      <c r="V301" s="325">
        <v>6.8</v>
      </c>
      <c r="W301" s="325">
        <v>6.5</v>
      </c>
      <c r="X301" s="325">
        <v>6.5</v>
      </c>
      <c r="Y301" s="325">
        <v>6.6</v>
      </c>
      <c r="Z301" s="325">
        <v>6.6</v>
      </c>
      <c r="AA301" s="174"/>
    </row>
    <row r="302" spans="1:27" ht="12.75" x14ac:dyDescent="0.2">
      <c r="A302" s="276" t="s">
        <v>665</v>
      </c>
      <c r="B302" s="277"/>
      <c r="C302" s="174"/>
      <c r="D302" s="287"/>
      <c r="E302" s="287"/>
      <c r="F302" s="287"/>
      <c r="G302" s="284"/>
      <c r="H302" s="151"/>
      <c r="I302" s="151"/>
      <c r="J302" s="151"/>
      <c r="K302" s="151"/>
      <c r="L302" s="319"/>
      <c r="M302" s="325"/>
      <c r="N302" s="325"/>
      <c r="O302" s="325"/>
      <c r="P302" s="325"/>
      <c r="Q302" s="358"/>
      <c r="R302" s="358"/>
      <c r="S302" s="358"/>
      <c r="T302" s="325"/>
      <c r="U302" s="325"/>
      <c r="V302" s="325"/>
      <c r="W302" s="325"/>
      <c r="X302" s="325"/>
      <c r="Y302" s="325"/>
      <c r="Z302" s="326"/>
      <c r="AA302" s="174"/>
    </row>
    <row r="303" spans="1:27" ht="18" x14ac:dyDescent="0.2">
      <c r="A303" s="279" t="s">
        <v>573</v>
      </c>
      <c r="B303" s="277" t="s">
        <v>664</v>
      </c>
      <c r="C303" s="174">
        <v>1</v>
      </c>
      <c r="D303" s="287"/>
      <c r="E303" s="287"/>
      <c r="F303" s="287"/>
      <c r="G303" s="284" t="s">
        <v>182</v>
      </c>
      <c r="H303" s="151"/>
      <c r="I303" s="151"/>
      <c r="J303" s="151"/>
      <c r="K303" s="151"/>
      <c r="L303" s="318">
        <v>0</v>
      </c>
      <c r="M303" s="333">
        <v>0</v>
      </c>
      <c r="N303" s="333">
        <v>0</v>
      </c>
      <c r="O303" s="333">
        <v>0</v>
      </c>
      <c r="P303" s="333">
        <v>0</v>
      </c>
      <c r="Q303" s="382">
        <v>0</v>
      </c>
      <c r="R303" s="382">
        <v>0</v>
      </c>
      <c r="S303" s="382">
        <v>0</v>
      </c>
      <c r="T303" s="333"/>
      <c r="U303" s="333">
        <v>0</v>
      </c>
      <c r="V303" s="333">
        <v>0</v>
      </c>
      <c r="W303" s="333">
        <v>0</v>
      </c>
      <c r="X303" s="333">
        <v>0</v>
      </c>
      <c r="Y303" s="333">
        <v>0</v>
      </c>
      <c r="Z303" s="333">
        <v>0</v>
      </c>
      <c r="AA303" s="174"/>
    </row>
    <row r="304" spans="1:27" ht="31.5" x14ac:dyDescent="0.2">
      <c r="A304" s="279" t="s">
        <v>666</v>
      </c>
      <c r="B304" s="277" t="s">
        <v>664</v>
      </c>
      <c r="C304" s="174">
        <v>1</v>
      </c>
      <c r="D304" s="287"/>
      <c r="E304" s="287"/>
      <c r="F304" s="287"/>
      <c r="G304" s="284" t="s">
        <v>182</v>
      </c>
      <c r="H304" s="151"/>
      <c r="I304" s="151"/>
      <c r="J304" s="151"/>
      <c r="K304" s="151"/>
      <c r="L304" s="319"/>
      <c r="M304" s="325"/>
      <c r="N304" s="325"/>
      <c r="O304" s="325"/>
      <c r="P304" s="325"/>
      <c r="Q304" s="358"/>
      <c r="R304" s="358"/>
      <c r="S304" s="358"/>
      <c r="T304" s="325"/>
      <c r="U304" s="325"/>
      <c r="V304" s="325"/>
      <c r="W304" s="325"/>
      <c r="X304" s="325"/>
      <c r="Y304" s="325"/>
      <c r="Z304" s="326"/>
      <c r="AA304" s="171"/>
    </row>
    <row r="305" spans="1:27" ht="42" x14ac:dyDescent="0.2">
      <c r="A305" s="279" t="s">
        <v>667</v>
      </c>
      <c r="B305" s="277" t="s">
        <v>664</v>
      </c>
      <c r="C305" s="174">
        <v>1</v>
      </c>
      <c r="D305" s="286"/>
      <c r="E305" s="286"/>
      <c r="F305" s="286"/>
      <c r="G305" s="284" t="s">
        <v>182</v>
      </c>
      <c r="H305" s="151"/>
      <c r="I305" s="151"/>
      <c r="J305" s="151"/>
      <c r="K305" s="151"/>
      <c r="L305" s="319">
        <v>5.47</v>
      </c>
      <c r="M305" s="325">
        <v>6.02</v>
      </c>
      <c r="N305" s="325">
        <v>5.45</v>
      </c>
      <c r="O305" s="327">
        <v>6.9550000000000001</v>
      </c>
      <c r="P305" s="327">
        <v>6.8319999999999999</v>
      </c>
      <c r="Q305" s="336">
        <v>6.9020000000000001</v>
      </c>
      <c r="R305" s="336">
        <v>7.1230000000000002</v>
      </c>
      <c r="S305" s="336">
        <v>3.4870000000000001</v>
      </c>
      <c r="T305" s="325">
        <v>3.8130000000000002</v>
      </c>
      <c r="U305" s="325">
        <v>6.8</v>
      </c>
      <c r="V305" s="325">
        <v>6.8</v>
      </c>
      <c r="W305" s="325">
        <v>6.5</v>
      </c>
      <c r="X305" s="325">
        <v>6.5</v>
      </c>
      <c r="Y305" s="325">
        <v>6.6</v>
      </c>
      <c r="Z305" s="325">
        <v>6.6</v>
      </c>
      <c r="AA305" s="171"/>
    </row>
    <row r="306" spans="1:27" ht="21" x14ac:dyDescent="0.2">
      <c r="A306" s="288" t="s">
        <v>25</v>
      </c>
      <c r="B306" s="277" t="s">
        <v>694</v>
      </c>
      <c r="C306" s="174"/>
      <c r="D306" s="286"/>
      <c r="E306" s="286"/>
      <c r="F306" s="287"/>
      <c r="G306" s="284"/>
      <c r="H306" s="151"/>
      <c r="I306" s="151"/>
      <c r="J306" s="151"/>
      <c r="K306" s="151"/>
      <c r="L306" s="319">
        <v>650.1</v>
      </c>
      <c r="M306" s="325">
        <v>655.29999999999995</v>
      </c>
      <c r="N306" s="325">
        <f>M306+N301</f>
        <v>660.75</v>
      </c>
      <c r="O306" s="325">
        <v>684</v>
      </c>
      <c r="P306" s="325">
        <f>O306+P301</f>
        <v>690.83199999999999</v>
      </c>
      <c r="Q306" s="358">
        <f>P306+Q301</f>
        <v>697.73400000000004</v>
      </c>
      <c r="R306" s="358">
        <v>691.2</v>
      </c>
      <c r="S306" s="358">
        <f>O306+S301</f>
        <v>687.48699999999997</v>
      </c>
      <c r="T306" s="358">
        <f>P306+T301</f>
        <v>694.64499999999998</v>
      </c>
      <c r="U306" s="358">
        <f>Q306+U301</f>
        <v>704.53399999999999</v>
      </c>
      <c r="V306" s="358">
        <f t="shared" ref="V306" si="194">R306+V301</f>
        <v>698</v>
      </c>
      <c r="W306" s="358">
        <f t="shared" ref="W306:Z306" si="195">V306+W301</f>
        <v>704.5</v>
      </c>
      <c r="X306" s="358">
        <f t="shared" si="195"/>
        <v>711</v>
      </c>
      <c r="Y306" s="358">
        <f t="shared" si="195"/>
        <v>717.6</v>
      </c>
      <c r="Z306" s="358">
        <f t="shared" si="195"/>
        <v>724.2</v>
      </c>
      <c r="AA306" s="171"/>
    </row>
    <row r="307" spans="1:27" ht="31.5" x14ac:dyDescent="0.2">
      <c r="A307" s="279" t="s">
        <v>66</v>
      </c>
      <c r="B307" s="277" t="s">
        <v>668</v>
      </c>
      <c r="C307" s="174">
        <v>1</v>
      </c>
      <c r="D307" s="247"/>
      <c r="E307" s="247"/>
      <c r="F307" s="285"/>
      <c r="G307" s="284" t="s">
        <v>182</v>
      </c>
      <c r="H307" s="151"/>
      <c r="I307" s="151"/>
      <c r="J307" s="151"/>
      <c r="K307" s="151"/>
      <c r="L307" s="310">
        <f t="shared" ref="L307:Z307" si="196">L306/L6*1000</f>
        <v>21.141463414634146</v>
      </c>
      <c r="M307" s="332">
        <f t="shared" si="196"/>
        <v>22.063973063973062</v>
      </c>
      <c r="N307" s="332">
        <f t="shared" si="196"/>
        <v>22.098662207357858</v>
      </c>
      <c r="O307" s="332">
        <f t="shared" si="196"/>
        <v>24.548684635538169</v>
      </c>
      <c r="P307" s="332">
        <f t="shared" si="196"/>
        <v>24.974043814619332</v>
      </c>
      <c r="Q307" s="361">
        <f t="shared" si="196"/>
        <v>25.261911658218683</v>
      </c>
      <c r="R307" s="361">
        <f t="shared" si="196"/>
        <v>25.000904257243104</v>
      </c>
      <c r="S307" s="361">
        <f>S306/R6*1000</f>
        <v>24.86660397149781</v>
      </c>
      <c r="T307" s="361">
        <f>T306/S6*1000</f>
        <v>25.131874095513748</v>
      </c>
      <c r="U307" s="361">
        <f t="shared" si="196"/>
        <v>25.388612612612611</v>
      </c>
      <c r="V307" s="361">
        <f t="shared" si="196"/>
        <v>25.153153153153156</v>
      </c>
      <c r="W307" s="361">
        <f t="shared" si="196"/>
        <v>25.339903604057262</v>
      </c>
      <c r="X307" s="361">
        <f t="shared" si="196"/>
        <v>25.570940478331234</v>
      </c>
      <c r="Y307" s="361">
        <f t="shared" si="196"/>
        <v>25.766606822262119</v>
      </c>
      <c r="Z307" s="361">
        <f t="shared" si="196"/>
        <v>26.003590664272895</v>
      </c>
      <c r="AA307" s="171"/>
    </row>
    <row r="308" spans="1:27" ht="42" x14ac:dyDescent="0.2">
      <c r="A308" s="279" t="s">
        <v>669</v>
      </c>
      <c r="B308" s="277" t="s">
        <v>751</v>
      </c>
      <c r="C308" s="174">
        <v>1</v>
      </c>
      <c r="D308" s="247"/>
      <c r="E308" s="285"/>
      <c r="F308" s="285"/>
      <c r="G308" s="284" t="s">
        <v>182</v>
      </c>
      <c r="H308" s="151"/>
      <c r="I308" s="151"/>
      <c r="J308" s="151"/>
      <c r="K308" s="151"/>
      <c r="L308" s="159">
        <v>52.2</v>
      </c>
      <c r="M308" s="325">
        <v>58.9</v>
      </c>
      <c r="N308" s="325">
        <v>65.5</v>
      </c>
      <c r="O308" s="325">
        <f>O89</f>
        <v>165.44800000000001</v>
      </c>
      <c r="P308" s="325">
        <f t="shared" ref="P308:Z308" si="197">P89</f>
        <v>115.95099999999999</v>
      </c>
      <c r="Q308" s="358">
        <f t="shared" si="197"/>
        <v>111.63500000000001</v>
      </c>
      <c r="R308" s="358">
        <f t="shared" si="197"/>
        <v>99.575999999999993</v>
      </c>
      <c r="S308" s="358">
        <f t="shared" ref="S308:T308" si="198">S89</f>
        <v>110.45</v>
      </c>
      <c r="T308" s="358">
        <f t="shared" si="198"/>
        <v>115.54</v>
      </c>
      <c r="U308" s="325">
        <f t="shared" si="197"/>
        <v>135.35</v>
      </c>
      <c r="V308" s="325">
        <f t="shared" si="197"/>
        <v>137.80000000000001</v>
      </c>
      <c r="W308" s="325">
        <f t="shared" ca="1" si="197"/>
        <v>141.44074999999998</v>
      </c>
      <c r="X308" s="325">
        <f t="shared" si="197"/>
        <v>129.9</v>
      </c>
      <c r="Y308" s="325">
        <f t="shared" si="197"/>
        <v>135.6</v>
      </c>
      <c r="Z308" s="325">
        <f t="shared" si="197"/>
        <v>137.69999999999999</v>
      </c>
      <c r="AA308" s="171"/>
    </row>
    <row r="309" spans="1:27" ht="31.5" x14ac:dyDescent="0.2">
      <c r="A309" s="279" t="s">
        <v>67</v>
      </c>
      <c r="B309" s="277" t="s">
        <v>936</v>
      </c>
      <c r="C309" s="174">
        <v>1</v>
      </c>
      <c r="D309" s="247"/>
      <c r="E309" s="286"/>
      <c r="F309" s="286"/>
      <c r="G309" s="284" t="s">
        <v>182</v>
      </c>
      <c r="H309" s="151"/>
      <c r="I309" s="151"/>
      <c r="J309" s="151"/>
      <c r="K309" s="151"/>
      <c r="L309" s="314">
        <v>89</v>
      </c>
      <c r="M309" s="350">
        <v>90</v>
      </c>
      <c r="N309" s="350">
        <v>90</v>
      </c>
      <c r="O309" s="350">
        <v>92</v>
      </c>
      <c r="P309" s="350">
        <v>92</v>
      </c>
      <c r="Q309" s="362">
        <v>92</v>
      </c>
      <c r="R309" s="362">
        <v>92</v>
      </c>
      <c r="S309" s="362">
        <v>92</v>
      </c>
      <c r="T309" s="362">
        <v>92</v>
      </c>
      <c r="U309" s="350">
        <v>91</v>
      </c>
      <c r="V309" s="350">
        <v>91</v>
      </c>
      <c r="W309" s="350">
        <v>92</v>
      </c>
      <c r="X309" s="350">
        <v>92</v>
      </c>
      <c r="Y309" s="350">
        <v>93</v>
      </c>
      <c r="Z309" s="353">
        <v>93</v>
      </c>
      <c r="AA309" s="171"/>
    </row>
    <row r="310" spans="1:27" ht="21" x14ac:dyDescent="0.2">
      <c r="A310" s="276" t="s">
        <v>146</v>
      </c>
      <c r="B310" s="277" t="s">
        <v>670</v>
      </c>
      <c r="C310" s="297"/>
      <c r="D310" s="298"/>
      <c r="E310" s="299"/>
      <c r="F310" s="297"/>
      <c r="G310" s="300"/>
      <c r="H310" s="3"/>
      <c r="I310" s="3"/>
      <c r="J310" s="3"/>
      <c r="K310" s="3"/>
      <c r="L310" s="312"/>
      <c r="M310" s="354"/>
      <c r="N310" s="355"/>
      <c r="O310" s="355"/>
      <c r="P310" s="355"/>
      <c r="Q310" s="398"/>
      <c r="R310" s="398"/>
      <c r="S310" s="398"/>
      <c r="T310" s="398"/>
      <c r="U310" s="355"/>
      <c r="V310" s="355"/>
      <c r="W310" s="355"/>
      <c r="X310" s="355"/>
      <c r="Y310" s="355"/>
      <c r="Z310" s="356"/>
    </row>
    <row r="311" spans="1:27" ht="31.5" x14ac:dyDescent="0.2">
      <c r="A311" s="172" t="s">
        <v>68</v>
      </c>
      <c r="B311" s="173" t="s">
        <v>111</v>
      </c>
      <c r="C311" s="174">
        <v>1</v>
      </c>
      <c r="D311" s="186"/>
      <c r="E311" s="186"/>
      <c r="F311" s="186"/>
      <c r="G311" s="187" t="s">
        <v>182</v>
      </c>
      <c r="H311" s="151"/>
      <c r="I311" s="151"/>
      <c r="J311" s="151"/>
      <c r="K311" s="151"/>
      <c r="L311" s="318">
        <v>7567</v>
      </c>
      <c r="M311" s="323">
        <v>7576</v>
      </c>
      <c r="N311" s="323">
        <v>7583</v>
      </c>
      <c r="O311" s="323">
        <v>8336</v>
      </c>
      <c r="P311" s="323">
        <v>8513</v>
      </c>
      <c r="Q311" s="363">
        <v>8576</v>
      </c>
      <c r="R311" s="363">
        <v>8562</v>
      </c>
      <c r="S311" s="363">
        <v>8597</v>
      </c>
      <c r="T311" s="363">
        <v>8590</v>
      </c>
      <c r="U311" s="323">
        <v>8599</v>
      </c>
      <c r="V311" s="323">
        <v>8600</v>
      </c>
      <c r="W311" s="323">
        <v>8602</v>
      </c>
      <c r="X311" s="323">
        <v>8603</v>
      </c>
      <c r="Y311" s="323">
        <v>8610</v>
      </c>
      <c r="Z311" s="324">
        <v>8612</v>
      </c>
      <c r="AA311" s="171"/>
    </row>
    <row r="312" spans="1:27" ht="36" customHeight="1" x14ac:dyDescent="0.2">
      <c r="A312" s="172" t="s">
        <v>956</v>
      </c>
      <c r="B312" s="173" t="s">
        <v>671</v>
      </c>
      <c r="C312" s="174">
        <v>1</v>
      </c>
      <c r="D312" s="186"/>
      <c r="E312" s="186"/>
      <c r="F312" s="186"/>
      <c r="G312" s="187" t="s">
        <v>182</v>
      </c>
      <c r="H312" s="151"/>
      <c r="I312" s="151"/>
      <c r="J312" s="151"/>
      <c r="K312" s="151"/>
      <c r="L312" s="318">
        <f t="shared" ref="L312:Z312" si="199">L311/L6*1000</f>
        <v>246.08130081300814</v>
      </c>
      <c r="M312" s="333">
        <f t="shared" si="199"/>
        <v>255.08417508417509</v>
      </c>
      <c r="N312" s="333">
        <f t="shared" si="199"/>
        <v>253.61204013377926</v>
      </c>
      <c r="O312" s="333">
        <f t="shared" si="199"/>
        <v>299.17812152316691</v>
      </c>
      <c r="P312" s="333">
        <f t="shared" si="199"/>
        <v>307.75070493818237</v>
      </c>
      <c r="Q312" s="382">
        <f t="shared" si="199"/>
        <v>310.49963794351919</v>
      </c>
      <c r="R312" s="382">
        <f t="shared" si="199"/>
        <v>309.69002061706516</v>
      </c>
      <c r="S312" s="382">
        <f>S311/R6*1000</f>
        <v>310.95598075740588</v>
      </c>
      <c r="T312" s="382">
        <f>T311/S6*1000</f>
        <v>310.78147612156295</v>
      </c>
      <c r="U312" s="333">
        <f t="shared" si="199"/>
        <v>309.87387387387389</v>
      </c>
      <c r="V312" s="333">
        <f t="shared" si="199"/>
        <v>309.90990990990991</v>
      </c>
      <c r="W312" s="333">
        <f t="shared" si="199"/>
        <v>309.40220128048338</v>
      </c>
      <c r="X312" s="333">
        <f t="shared" si="199"/>
        <v>309.40478331235386</v>
      </c>
      <c r="Y312" s="333">
        <f t="shared" si="199"/>
        <v>309.15619389587073</v>
      </c>
      <c r="Z312" s="333">
        <f t="shared" si="199"/>
        <v>309.22800718132851</v>
      </c>
      <c r="AA312" s="174"/>
    </row>
    <row r="313" spans="1:27" x14ac:dyDescent="0.2">
      <c r="A313" s="193"/>
      <c r="B313" s="193"/>
      <c r="C313" s="212"/>
      <c r="D313" s="259"/>
      <c r="E313" s="260"/>
      <c r="F313" s="212"/>
      <c r="G313" s="261"/>
      <c r="H313" s="262"/>
      <c r="I313" s="262"/>
      <c r="J313" s="262"/>
      <c r="K313" s="262"/>
      <c r="L313" s="262"/>
      <c r="M313" s="262"/>
      <c r="N313" s="262"/>
      <c r="O313" s="262"/>
      <c r="P313" s="262"/>
      <c r="Q313" s="262"/>
      <c r="R313" s="262"/>
      <c r="S313" s="262"/>
      <c r="T313" s="262"/>
      <c r="U313" s="262"/>
      <c r="V313" s="262"/>
      <c r="W313" s="262"/>
      <c r="X313" s="262"/>
      <c r="Y313" s="262"/>
      <c r="Z313" s="262"/>
      <c r="AA313" s="171"/>
    </row>
    <row r="314" spans="1:27" x14ac:dyDescent="0.2">
      <c r="A314" s="193"/>
      <c r="B314" s="193"/>
      <c r="C314" s="212"/>
      <c r="D314" s="259"/>
      <c r="E314" s="260"/>
      <c r="F314" s="212"/>
      <c r="G314" s="261"/>
      <c r="H314" s="262"/>
      <c r="I314" s="262"/>
      <c r="J314" s="262"/>
      <c r="K314" s="262"/>
      <c r="L314" s="262"/>
      <c r="M314" s="262"/>
      <c r="N314" s="262"/>
      <c r="O314" s="262"/>
      <c r="P314" s="262"/>
      <c r="Q314" s="262"/>
      <c r="R314" s="262"/>
      <c r="S314" s="262"/>
      <c r="T314" s="262"/>
      <c r="U314" s="262"/>
      <c r="V314" s="262"/>
      <c r="W314" s="262"/>
      <c r="X314" s="262"/>
      <c r="Y314" s="262"/>
      <c r="Z314" s="262"/>
      <c r="AA314" s="171"/>
    </row>
    <row r="315" spans="1:27" x14ac:dyDescent="0.2">
      <c r="A315" s="193"/>
      <c r="B315" s="193"/>
      <c r="C315" s="212"/>
      <c r="D315" s="259"/>
      <c r="E315" s="260"/>
      <c r="F315" s="212"/>
      <c r="G315" s="261"/>
      <c r="H315" s="262"/>
      <c r="I315" s="262"/>
      <c r="J315" s="262"/>
      <c r="K315" s="262"/>
      <c r="L315" s="262"/>
      <c r="M315" s="262"/>
      <c r="N315" s="262"/>
      <c r="O315" s="262"/>
      <c r="P315" s="262"/>
      <c r="Q315" s="262"/>
      <c r="R315" s="262"/>
      <c r="S315" s="262"/>
      <c r="T315" s="262"/>
      <c r="U315" s="262"/>
      <c r="V315" s="262"/>
      <c r="W315" s="262"/>
      <c r="X315" s="262"/>
      <c r="Y315" s="262"/>
      <c r="Z315" s="262"/>
      <c r="AA315" s="171"/>
    </row>
    <row r="316" spans="1:27" x14ac:dyDescent="0.2">
      <c r="A316" s="193"/>
      <c r="B316" s="193"/>
      <c r="C316" s="212"/>
      <c r="D316" s="259"/>
      <c r="E316" s="260"/>
      <c r="F316" s="212"/>
      <c r="G316" s="261"/>
      <c r="H316" s="262"/>
      <c r="I316" s="262"/>
      <c r="J316" s="262"/>
      <c r="K316" s="262"/>
      <c r="L316" s="262"/>
      <c r="M316" s="262"/>
      <c r="N316" s="262"/>
      <c r="O316" s="262"/>
      <c r="P316" s="262"/>
      <c r="Q316" s="262"/>
      <c r="R316" s="262"/>
      <c r="S316" s="262"/>
      <c r="T316" s="262"/>
      <c r="U316" s="262"/>
      <c r="V316" s="262"/>
      <c r="W316" s="262"/>
      <c r="X316" s="262"/>
      <c r="Y316" s="262"/>
      <c r="Z316" s="262"/>
      <c r="AA316" s="171"/>
    </row>
    <row r="317" spans="1:27" x14ac:dyDescent="0.2">
      <c r="A317" s="193"/>
      <c r="B317" s="193"/>
      <c r="C317" s="212"/>
      <c r="D317" s="259"/>
      <c r="E317" s="260"/>
      <c r="F317" s="212"/>
      <c r="G317" s="261"/>
      <c r="H317" s="262"/>
      <c r="I317" s="262"/>
      <c r="J317" s="262"/>
      <c r="K317" s="262"/>
      <c r="L317" s="262"/>
      <c r="M317" s="262"/>
      <c r="N317" s="262"/>
      <c r="O317" s="262"/>
      <c r="P317" s="262"/>
      <c r="Q317" s="262"/>
      <c r="R317" s="262"/>
      <c r="S317" s="262"/>
      <c r="T317" s="262"/>
      <c r="U317" s="262"/>
      <c r="V317" s="262"/>
      <c r="W317" s="262"/>
      <c r="X317" s="262"/>
      <c r="Y317" s="262"/>
      <c r="Z317" s="262"/>
      <c r="AA317" s="171"/>
    </row>
    <row r="318" spans="1:27" x14ac:dyDescent="0.2">
      <c r="A318" s="193"/>
      <c r="B318" s="193"/>
      <c r="C318" s="212"/>
      <c r="D318" s="259"/>
      <c r="E318" s="260"/>
      <c r="F318" s="212"/>
      <c r="G318" s="261"/>
      <c r="H318" s="262"/>
      <c r="I318" s="262"/>
      <c r="J318" s="262"/>
      <c r="K318" s="262"/>
      <c r="L318" s="262"/>
      <c r="M318" s="262"/>
      <c r="N318" s="262"/>
      <c r="O318" s="262"/>
      <c r="P318" s="262"/>
      <c r="Q318" s="262"/>
      <c r="R318" s="262"/>
      <c r="S318" s="262"/>
      <c r="T318" s="262"/>
      <c r="U318" s="262"/>
      <c r="V318" s="262"/>
      <c r="W318" s="262"/>
      <c r="X318" s="262"/>
      <c r="Y318" s="262"/>
      <c r="Z318" s="262"/>
      <c r="AA318" s="171"/>
    </row>
    <row r="319" spans="1:27" x14ac:dyDescent="0.2">
      <c r="A319" s="193"/>
      <c r="B319" s="193"/>
      <c r="C319" s="212"/>
      <c r="D319" s="259"/>
      <c r="E319" s="260"/>
      <c r="F319" s="212"/>
      <c r="G319" s="261"/>
      <c r="H319" s="262"/>
      <c r="I319" s="262"/>
      <c r="J319" s="262"/>
      <c r="K319" s="262"/>
      <c r="L319" s="262"/>
      <c r="M319" s="262"/>
      <c r="N319" s="262"/>
      <c r="O319" s="262"/>
      <c r="P319" s="262"/>
      <c r="Q319" s="262"/>
      <c r="R319" s="262"/>
      <c r="S319" s="262"/>
      <c r="T319" s="262"/>
      <c r="U319" s="262"/>
      <c r="V319" s="262"/>
      <c r="W319" s="262"/>
      <c r="X319" s="262"/>
      <c r="Y319" s="262"/>
      <c r="Z319" s="262"/>
      <c r="AA319" s="171"/>
    </row>
    <row r="320" spans="1:27" x14ac:dyDescent="0.2">
      <c r="A320" s="193"/>
      <c r="B320" s="193"/>
      <c r="C320" s="212"/>
      <c r="D320" s="259"/>
      <c r="E320" s="260"/>
      <c r="F320" s="212"/>
      <c r="G320" s="261"/>
      <c r="H320" s="262"/>
      <c r="I320" s="262"/>
      <c r="J320" s="262"/>
      <c r="K320" s="262"/>
      <c r="L320" s="262"/>
      <c r="M320" s="262"/>
      <c r="N320" s="262"/>
      <c r="O320" s="262"/>
      <c r="P320" s="262"/>
      <c r="Q320" s="262"/>
      <c r="R320" s="262"/>
      <c r="S320" s="262"/>
      <c r="T320" s="262"/>
      <c r="U320" s="262"/>
      <c r="V320" s="262"/>
      <c r="W320" s="262"/>
      <c r="X320" s="262"/>
      <c r="Y320" s="262"/>
      <c r="Z320" s="262"/>
      <c r="AA320" s="171"/>
    </row>
    <row r="321" spans="1:27" x14ac:dyDescent="0.2">
      <c r="A321" s="193"/>
      <c r="B321" s="193"/>
      <c r="C321" s="212"/>
      <c r="D321" s="259"/>
      <c r="E321" s="260"/>
      <c r="F321" s="212"/>
      <c r="G321" s="261"/>
      <c r="H321" s="262"/>
      <c r="I321" s="262"/>
      <c r="J321" s="262"/>
      <c r="K321" s="262"/>
      <c r="L321" s="262"/>
      <c r="M321" s="262"/>
      <c r="N321" s="262"/>
      <c r="O321" s="262"/>
      <c r="P321" s="262"/>
      <c r="Q321" s="262"/>
      <c r="R321" s="262"/>
      <c r="S321" s="262"/>
      <c r="T321" s="262"/>
      <c r="U321" s="262"/>
      <c r="V321" s="262"/>
      <c r="W321" s="262"/>
      <c r="X321" s="262"/>
      <c r="Y321" s="262"/>
      <c r="Z321" s="262"/>
      <c r="AA321" s="171"/>
    </row>
    <row r="322" spans="1:27" x14ac:dyDescent="0.2">
      <c r="A322" s="193"/>
      <c r="B322" s="193"/>
      <c r="C322" s="212"/>
      <c r="D322" s="259"/>
      <c r="E322" s="260"/>
      <c r="F322" s="212"/>
      <c r="G322" s="261"/>
      <c r="H322" s="262"/>
      <c r="I322" s="262"/>
      <c r="J322" s="262"/>
      <c r="K322" s="262"/>
      <c r="L322" s="262"/>
      <c r="M322" s="262"/>
      <c r="N322" s="262"/>
      <c r="O322" s="262"/>
      <c r="P322" s="262"/>
      <c r="Q322" s="262"/>
      <c r="R322" s="262"/>
      <c r="S322" s="262"/>
      <c r="T322" s="262"/>
      <c r="U322" s="262"/>
      <c r="V322" s="262"/>
      <c r="W322" s="262"/>
      <c r="X322" s="262"/>
      <c r="Y322" s="262"/>
      <c r="Z322" s="262"/>
      <c r="AA322" s="171"/>
    </row>
    <row r="323" spans="1:27" x14ac:dyDescent="0.2">
      <c r="A323" s="193"/>
      <c r="B323" s="193"/>
      <c r="C323" s="212"/>
      <c r="D323" s="259"/>
      <c r="E323" s="260"/>
      <c r="F323" s="212"/>
      <c r="G323" s="261"/>
      <c r="H323" s="262"/>
      <c r="I323" s="262"/>
      <c r="J323" s="262"/>
      <c r="K323" s="262"/>
      <c r="L323" s="262"/>
      <c r="M323" s="262"/>
      <c r="N323" s="262"/>
      <c r="O323" s="262"/>
      <c r="P323" s="262"/>
      <c r="Q323" s="262"/>
      <c r="R323" s="262"/>
      <c r="S323" s="262"/>
      <c r="T323" s="262"/>
      <c r="U323" s="262"/>
      <c r="V323" s="262"/>
      <c r="W323" s="262"/>
      <c r="X323" s="262"/>
      <c r="Y323" s="262"/>
      <c r="Z323" s="262"/>
      <c r="AA323" s="171"/>
    </row>
    <row r="324" spans="1:27" x14ac:dyDescent="0.2">
      <c r="A324" s="193"/>
      <c r="B324" s="193"/>
      <c r="C324" s="212"/>
      <c r="D324" s="259"/>
      <c r="E324" s="260"/>
      <c r="F324" s="212"/>
      <c r="G324" s="261"/>
      <c r="H324" s="262"/>
      <c r="I324" s="262"/>
      <c r="J324" s="262"/>
      <c r="K324" s="262"/>
      <c r="L324" s="262"/>
      <c r="M324" s="262"/>
      <c r="N324" s="262"/>
      <c r="O324" s="262"/>
      <c r="P324" s="262"/>
      <c r="Q324" s="262"/>
      <c r="R324" s="262"/>
      <c r="S324" s="262"/>
      <c r="T324" s="262"/>
      <c r="U324" s="262"/>
      <c r="V324" s="262"/>
      <c r="W324" s="262"/>
      <c r="X324" s="262"/>
      <c r="Y324" s="262"/>
      <c r="Z324" s="262"/>
      <c r="AA324" s="171"/>
    </row>
    <row r="325" spans="1:27" x14ac:dyDescent="0.2">
      <c r="A325" s="193"/>
      <c r="B325" s="193"/>
      <c r="C325" s="212"/>
      <c r="D325" s="259"/>
      <c r="E325" s="260"/>
      <c r="F325" s="212"/>
      <c r="G325" s="261"/>
      <c r="H325" s="262"/>
      <c r="I325" s="262"/>
      <c r="J325" s="262"/>
      <c r="K325" s="262"/>
      <c r="L325" s="262"/>
      <c r="M325" s="262"/>
      <c r="N325" s="262"/>
      <c r="O325" s="262"/>
      <c r="P325" s="262"/>
      <c r="Q325" s="262"/>
      <c r="R325" s="262"/>
      <c r="S325" s="262"/>
      <c r="T325" s="262"/>
      <c r="U325" s="262"/>
      <c r="V325" s="262"/>
      <c r="W325" s="262"/>
      <c r="X325" s="262"/>
      <c r="Y325" s="262"/>
      <c r="Z325" s="262"/>
      <c r="AA325" s="171"/>
    </row>
    <row r="326" spans="1:27" x14ac:dyDescent="0.2">
      <c r="A326" s="193"/>
      <c r="B326" s="193"/>
      <c r="C326" s="212"/>
      <c r="D326" s="259"/>
      <c r="E326" s="260"/>
      <c r="F326" s="212"/>
      <c r="G326" s="261"/>
      <c r="H326" s="262"/>
      <c r="I326" s="262"/>
      <c r="J326" s="262"/>
      <c r="K326" s="262"/>
      <c r="L326" s="262"/>
      <c r="M326" s="262"/>
      <c r="N326" s="262"/>
      <c r="O326" s="262"/>
      <c r="P326" s="262"/>
      <c r="Q326" s="262"/>
      <c r="R326" s="262"/>
      <c r="S326" s="262"/>
      <c r="T326" s="262"/>
      <c r="U326" s="262"/>
      <c r="V326" s="262"/>
      <c r="W326" s="262"/>
      <c r="X326" s="262"/>
      <c r="Y326" s="262"/>
      <c r="Z326" s="262"/>
      <c r="AA326" s="171"/>
    </row>
    <row r="327" spans="1:27" x14ac:dyDescent="0.2">
      <c r="A327" s="193"/>
      <c r="B327" s="193"/>
      <c r="C327" s="212"/>
      <c r="D327" s="259"/>
      <c r="E327" s="260"/>
      <c r="F327" s="212"/>
      <c r="G327" s="261"/>
      <c r="H327" s="262"/>
      <c r="I327" s="262"/>
      <c r="J327" s="262"/>
      <c r="K327" s="262"/>
      <c r="L327" s="262"/>
      <c r="M327" s="262"/>
      <c r="N327" s="262"/>
      <c r="O327" s="262"/>
      <c r="P327" s="262"/>
      <c r="Q327" s="262"/>
      <c r="R327" s="262"/>
      <c r="S327" s="262"/>
      <c r="T327" s="262"/>
      <c r="U327" s="262"/>
      <c r="V327" s="262"/>
      <c r="W327" s="262"/>
      <c r="X327" s="262"/>
      <c r="Y327" s="262"/>
      <c r="Z327" s="262"/>
      <c r="AA327" s="171"/>
    </row>
    <row r="328" spans="1:27" x14ac:dyDescent="0.2">
      <c r="A328" s="193"/>
      <c r="B328" s="193"/>
      <c r="C328" s="212"/>
      <c r="D328" s="259"/>
      <c r="E328" s="260"/>
      <c r="F328" s="212"/>
      <c r="G328" s="261"/>
      <c r="H328" s="262"/>
      <c r="I328" s="262"/>
      <c r="J328" s="262"/>
      <c r="K328" s="262"/>
      <c r="L328" s="262"/>
      <c r="M328" s="262"/>
      <c r="N328" s="262"/>
      <c r="O328" s="262"/>
      <c r="P328" s="262"/>
      <c r="Q328" s="262"/>
      <c r="R328" s="262"/>
      <c r="S328" s="262"/>
      <c r="T328" s="262"/>
      <c r="U328" s="262"/>
      <c r="V328" s="262"/>
      <c r="W328" s="262"/>
      <c r="X328" s="262"/>
      <c r="Y328" s="262"/>
      <c r="Z328" s="262"/>
      <c r="AA328" s="171"/>
    </row>
    <row r="329" spans="1:27" x14ac:dyDescent="0.2">
      <c r="A329" s="193"/>
      <c r="B329" s="193"/>
      <c r="C329" s="212"/>
      <c r="D329" s="259"/>
      <c r="E329" s="260"/>
      <c r="F329" s="212"/>
      <c r="G329" s="261"/>
      <c r="H329" s="262"/>
      <c r="I329" s="262"/>
      <c r="J329" s="262"/>
      <c r="K329" s="262"/>
      <c r="L329" s="262"/>
      <c r="M329" s="262"/>
      <c r="N329" s="262"/>
      <c r="O329" s="262"/>
      <c r="P329" s="262"/>
      <c r="Q329" s="262"/>
      <c r="R329" s="262"/>
      <c r="S329" s="262"/>
      <c r="T329" s="262"/>
      <c r="U329" s="262"/>
      <c r="V329" s="262"/>
      <c r="W329" s="262"/>
      <c r="X329" s="262"/>
      <c r="Y329" s="262"/>
      <c r="Z329" s="262"/>
      <c r="AA329" s="171"/>
    </row>
    <row r="330" spans="1:27" x14ac:dyDescent="0.2">
      <c r="A330" s="193"/>
      <c r="B330" s="193"/>
      <c r="C330" s="212"/>
      <c r="D330" s="259"/>
      <c r="E330" s="260"/>
      <c r="F330" s="212"/>
      <c r="G330" s="261"/>
      <c r="H330" s="262"/>
      <c r="I330" s="262"/>
      <c r="J330" s="262"/>
      <c r="K330" s="262"/>
      <c r="L330" s="262"/>
      <c r="M330" s="262"/>
      <c r="N330" s="262"/>
      <c r="O330" s="262"/>
      <c r="P330" s="262"/>
      <c r="Q330" s="262"/>
      <c r="R330" s="262"/>
      <c r="S330" s="262"/>
      <c r="T330" s="262"/>
      <c r="U330" s="262"/>
      <c r="V330" s="262"/>
      <c r="W330" s="262"/>
      <c r="X330" s="262"/>
      <c r="Y330" s="262"/>
      <c r="Z330" s="262"/>
      <c r="AA330" s="171"/>
    </row>
    <row r="331" spans="1:27" x14ac:dyDescent="0.2">
      <c r="A331" s="193"/>
      <c r="B331" s="193"/>
      <c r="C331" s="212"/>
      <c r="D331" s="259"/>
      <c r="E331" s="260"/>
      <c r="F331" s="212"/>
      <c r="G331" s="261"/>
      <c r="H331" s="262"/>
      <c r="I331" s="262"/>
      <c r="J331" s="262"/>
      <c r="K331" s="262"/>
      <c r="L331" s="262"/>
      <c r="M331" s="262"/>
      <c r="N331" s="262"/>
      <c r="O331" s="262"/>
      <c r="P331" s="262"/>
      <c r="Q331" s="262"/>
      <c r="R331" s="262"/>
      <c r="S331" s="262"/>
      <c r="T331" s="262"/>
      <c r="U331" s="262"/>
      <c r="V331" s="262"/>
      <c r="W331" s="262"/>
      <c r="X331" s="262"/>
      <c r="Y331" s="262"/>
      <c r="Z331" s="262"/>
      <c r="AA331" s="171"/>
    </row>
    <row r="332" spans="1:27" x14ac:dyDescent="0.2">
      <c r="A332" s="193"/>
      <c r="B332" s="193"/>
      <c r="C332" s="212"/>
      <c r="D332" s="259"/>
      <c r="E332" s="260"/>
      <c r="F332" s="212"/>
      <c r="G332" s="261"/>
      <c r="H332" s="262"/>
      <c r="I332" s="262"/>
      <c r="J332" s="262"/>
      <c r="K332" s="262"/>
      <c r="L332" s="262"/>
      <c r="M332" s="262"/>
      <c r="N332" s="262"/>
      <c r="O332" s="262"/>
      <c r="P332" s="262"/>
      <c r="Q332" s="262"/>
      <c r="R332" s="262"/>
      <c r="S332" s="262"/>
      <c r="T332" s="262"/>
      <c r="U332" s="262"/>
      <c r="V332" s="262"/>
      <c r="W332" s="262"/>
      <c r="X332" s="262"/>
      <c r="Y332" s="262"/>
      <c r="Z332" s="262"/>
      <c r="AA332" s="171"/>
    </row>
    <row r="333" spans="1:27" x14ac:dyDescent="0.2">
      <c r="A333" s="193"/>
      <c r="B333" s="193"/>
      <c r="C333" s="212"/>
      <c r="D333" s="259"/>
      <c r="E333" s="260"/>
      <c r="F333" s="212"/>
      <c r="G333" s="261"/>
      <c r="H333" s="262"/>
      <c r="I333" s="262"/>
      <c r="J333" s="262"/>
      <c r="K333" s="262"/>
      <c r="L333" s="262"/>
      <c r="M333" s="262"/>
      <c r="N333" s="262"/>
      <c r="O333" s="262"/>
      <c r="P333" s="262"/>
      <c r="Q333" s="262"/>
      <c r="R333" s="262"/>
      <c r="S333" s="262"/>
      <c r="T333" s="262"/>
      <c r="U333" s="262"/>
      <c r="V333" s="262"/>
      <c r="W333" s="262"/>
      <c r="X333" s="262"/>
      <c r="Y333" s="262"/>
      <c r="Z333" s="262"/>
      <c r="AA333" s="171"/>
    </row>
    <row r="334" spans="1:27" x14ac:dyDescent="0.2">
      <c r="A334" s="193"/>
      <c r="B334" s="193"/>
      <c r="C334" s="212"/>
      <c r="D334" s="259"/>
      <c r="E334" s="260"/>
      <c r="F334" s="212"/>
      <c r="G334" s="261"/>
      <c r="H334" s="262"/>
      <c r="I334" s="262"/>
      <c r="J334" s="262"/>
      <c r="K334" s="262"/>
      <c r="L334" s="262"/>
      <c r="M334" s="262"/>
      <c r="N334" s="262"/>
      <c r="O334" s="262"/>
      <c r="P334" s="262"/>
      <c r="Q334" s="262"/>
      <c r="R334" s="262"/>
      <c r="S334" s="262"/>
      <c r="T334" s="262"/>
      <c r="U334" s="262"/>
      <c r="V334" s="262"/>
      <c r="W334" s="262"/>
      <c r="X334" s="262"/>
      <c r="Y334" s="262"/>
      <c r="Z334" s="262"/>
      <c r="AA334" s="171"/>
    </row>
    <row r="335" spans="1:27" x14ac:dyDescent="0.2">
      <c r="A335" s="193"/>
      <c r="B335" s="193"/>
      <c r="C335" s="212"/>
      <c r="D335" s="259"/>
      <c r="E335" s="260"/>
      <c r="F335" s="212"/>
      <c r="G335" s="261"/>
      <c r="H335" s="262"/>
      <c r="I335" s="262"/>
      <c r="J335" s="262"/>
      <c r="K335" s="262"/>
      <c r="L335" s="262"/>
      <c r="M335" s="262"/>
      <c r="N335" s="262"/>
      <c r="O335" s="262"/>
      <c r="P335" s="262"/>
      <c r="Q335" s="262"/>
      <c r="R335" s="262"/>
      <c r="S335" s="262"/>
      <c r="T335" s="262"/>
      <c r="U335" s="262"/>
      <c r="V335" s="262"/>
      <c r="W335" s="262"/>
      <c r="X335" s="262"/>
      <c r="Y335" s="262"/>
      <c r="Z335" s="262"/>
      <c r="AA335" s="171"/>
    </row>
    <row r="336" spans="1:27" x14ac:dyDescent="0.2">
      <c r="A336" s="193"/>
      <c r="B336" s="193"/>
      <c r="C336" s="212"/>
      <c r="D336" s="259"/>
      <c r="E336" s="260"/>
      <c r="F336" s="212"/>
      <c r="G336" s="261"/>
      <c r="H336" s="262"/>
      <c r="I336" s="262"/>
      <c r="J336" s="262"/>
      <c r="K336" s="262"/>
      <c r="L336" s="262"/>
      <c r="M336" s="262"/>
      <c r="N336" s="262"/>
      <c r="O336" s="262"/>
      <c r="P336" s="262"/>
      <c r="Q336" s="262"/>
      <c r="R336" s="262"/>
      <c r="S336" s="262"/>
      <c r="T336" s="262"/>
      <c r="U336" s="262"/>
      <c r="V336" s="262"/>
      <c r="W336" s="262"/>
      <c r="X336" s="262"/>
      <c r="Y336" s="262"/>
      <c r="Z336" s="262"/>
      <c r="AA336" s="171"/>
    </row>
    <row r="337" spans="1:27" x14ac:dyDescent="0.2">
      <c r="A337" s="193"/>
      <c r="B337" s="193"/>
      <c r="C337" s="212"/>
      <c r="D337" s="259"/>
      <c r="E337" s="260"/>
      <c r="F337" s="212"/>
      <c r="G337" s="261"/>
      <c r="H337" s="262"/>
      <c r="I337" s="262"/>
      <c r="J337" s="262"/>
      <c r="K337" s="262"/>
      <c r="L337" s="262"/>
      <c r="M337" s="262"/>
      <c r="N337" s="262"/>
      <c r="O337" s="262"/>
      <c r="P337" s="262"/>
      <c r="Q337" s="262"/>
      <c r="R337" s="262"/>
      <c r="S337" s="262"/>
      <c r="T337" s="262"/>
      <c r="U337" s="262"/>
      <c r="V337" s="262"/>
      <c r="W337" s="262"/>
      <c r="X337" s="262"/>
      <c r="Y337" s="262"/>
      <c r="Z337" s="262"/>
      <c r="AA337" s="171"/>
    </row>
    <row r="338" spans="1:27" x14ac:dyDescent="0.2">
      <c r="A338" s="193"/>
      <c r="B338" s="193"/>
      <c r="C338" s="212"/>
      <c r="D338" s="259"/>
      <c r="E338" s="260"/>
      <c r="F338" s="212"/>
      <c r="G338" s="261"/>
      <c r="H338" s="262"/>
      <c r="I338" s="262"/>
      <c r="J338" s="262"/>
      <c r="K338" s="262"/>
      <c r="L338" s="262"/>
      <c r="M338" s="262"/>
      <c r="N338" s="262"/>
      <c r="O338" s="262"/>
      <c r="P338" s="262"/>
      <c r="Q338" s="262"/>
      <c r="R338" s="262"/>
      <c r="S338" s="262"/>
      <c r="T338" s="262"/>
      <c r="U338" s="262"/>
      <c r="V338" s="262"/>
      <c r="W338" s="262"/>
      <c r="X338" s="262"/>
      <c r="Y338" s="262"/>
      <c r="Z338" s="262"/>
      <c r="AA338" s="171"/>
    </row>
    <row r="339" spans="1:27" x14ac:dyDescent="0.2">
      <c r="A339" s="193"/>
      <c r="B339" s="193"/>
      <c r="C339" s="212"/>
      <c r="D339" s="259"/>
      <c r="E339" s="260"/>
      <c r="F339" s="212"/>
      <c r="G339" s="261"/>
      <c r="H339" s="262"/>
      <c r="I339" s="262"/>
      <c r="J339" s="262"/>
      <c r="K339" s="262"/>
      <c r="L339" s="262"/>
      <c r="M339" s="262"/>
      <c r="N339" s="262"/>
      <c r="O339" s="262"/>
      <c r="P339" s="262"/>
      <c r="Q339" s="262"/>
      <c r="R339" s="262"/>
      <c r="S339" s="262"/>
      <c r="T339" s="262"/>
      <c r="U339" s="262"/>
      <c r="V339" s="262"/>
      <c r="W339" s="262"/>
      <c r="X339" s="262"/>
      <c r="Y339" s="262"/>
      <c r="Z339" s="262"/>
      <c r="AA339" s="171"/>
    </row>
    <row r="340" spans="1:27" x14ac:dyDescent="0.2">
      <c r="A340" s="193"/>
      <c r="B340" s="193"/>
      <c r="C340" s="212"/>
      <c r="D340" s="259"/>
      <c r="E340" s="260"/>
      <c r="F340" s="212"/>
      <c r="G340" s="261"/>
      <c r="H340" s="262"/>
      <c r="I340" s="262"/>
      <c r="J340" s="262"/>
      <c r="K340" s="262"/>
      <c r="L340" s="262"/>
      <c r="M340" s="262"/>
      <c r="N340" s="262"/>
      <c r="O340" s="262"/>
      <c r="P340" s="262"/>
      <c r="Q340" s="262"/>
      <c r="R340" s="262"/>
      <c r="S340" s="262"/>
      <c r="T340" s="262"/>
      <c r="U340" s="262"/>
      <c r="V340" s="262"/>
      <c r="W340" s="262"/>
      <c r="X340" s="262"/>
      <c r="Y340" s="262"/>
      <c r="Z340" s="262"/>
      <c r="AA340" s="171"/>
    </row>
    <row r="341" spans="1:27" x14ac:dyDescent="0.2">
      <c r="A341" s="193"/>
      <c r="B341" s="193"/>
      <c r="C341" s="212"/>
      <c r="D341" s="259"/>
      <c r="E341" s="260"/>
      <c r="F341" s="212"/>
      <c r="G341" s="261"/>
      <c r="H341" s="262"/>
      <c r="I341" s="262"/>
      <c r="J341" s="262"/>
      <c r="K341" s="262"/>
      <c r="L341" s="262"/>
      <c r="M341" s="262"/>
      <c r="N341" s="262"/>
      <c r="O341" s="262"/>
      <c r="P341" s="262"/>
      <c r="Q341" s="262"/>
      <c r="R341" s="262"/>
      <c r="S341" s="262"/>
      <c r="T341" s="262"/>
      <c r="U341" s="262"/>
      <c r="V341" s="262"/>
      <c r="W341" s="262"/>
      <c r="X341" s="262"/>
      <c r="Y341" s="262"/>
      <c r="Z341" s="262"/>
      <c r="AA341" s="171"/>
    </row>
    <row r="342" spans="1:27" x14ac:dyDescent="0.2">
      <c r="A342" s="193"/>
      <c r="B342" s="193"/>
      <c r="C342" s="212"/>
      <c r="D342" s="259"/>
      <c r="E342" s="260"/>
      <c r="F342" s="212"/>
      <c r="G342" s="261"/>
      <c r="H342" s="262"/>
      <c r="I342" s="262"/>
      <c r="J342" s="262"/>
      <c r="K342" s="262"/>
      <c r="L342" s="262"/>
      <c r="M342" s="262"/>
      <c r="N342" s="262"/>
      <c r="O342" s="262"/>
      <c r="P342" s="262"/>
      <c r="Q342" s="262"/>
      <c r="R342" s="262"/>
      <c r="S342" s="262"/>
      <c r="T342" s="262"/>
      <c r="U342" s="262"/>
      <c r="V342" s="262"/>
      <c r="W342" s="262"/>
      <c r="X342" s="262"/>
      <c r="Y342" s="262"/>
      <c r="Z342" s="262"/>
      <c r="AA342" s="171"/>
    </row>
    <row r="343" spans="1:27" x14ac:dyDescent="0.2">
      <c r="A343" s="193"/>
      <c r="B343" s="193"/>
      <c r="C343" s="212"/>
      <c r="D343" s="259"/>
      <c r="E343" s="260"/>
      <c r="F343" s="212"/>
      <c r="G343" s="261"/>
      <c r="H343" s="262"/>
      <c r="I343" s="262"/>
      <c r="J343" s="262"/>
      <c r="K343" s="262"/>
      <c r="L343" s="262"/>
      <c r="M343" s="262"/>
      <c r="N343" s="262"/>
      <c r="O343" s="262"/>
      <c r="P343" s="262"/>
      <c r="Q343" s="262"/>
      <c r="R343" s="262"/>
      <c r="S343" s="262"/>
      <c r="T343" s="262"/>
      <c r="U343" s="262"/>
      <c r="V343" s="262"/>
      <c r="W343" s="262"/>
      <c r="X343" s="262"/>
      <c r="Y343" s="262"/>
      <c r="Z343" s="262"/>
      <c r="AA343" s="171"/>
    </row>
    <row r="344" spans="1:27" x14ac:dyDescent="0.2">
      <c r="A344" s="193"/>
      <c r="B344" s="193"/>
      <c r="C344" s="212"/>
      <c r="D344" s="259"/>
      <c r="E344" s="260"/>
      <c r="F344" s="212"/>
      <c r="G344" s="261"/>
      <c r="H344" s="262"/>
      <c r="I344" s="262"/>
      <c r="J344" s="262"/>
      <c r="K344" s="262"/>
      <c r="L344" s="262"/>
      <c r="M344" s="262"/>
      <c r="N344" s="262"/>
      <c r="O344" s="262"/>
      <c r="P344" s="262"/>
      <c r="Q344" s="262"/>
      <c r="R344" s="262"/>
      <c r="S344" s="262"/>
      <c r="T344" s="262"/>
      <c r="U344" s="262"/>
      <c r="V344" s="262"/>
      <c r="W344" s="262"/>
      <c r="X344" s="262"/>
      <c r="Y344" s="262"/>
      <c r="Z344" s="262"/>
      <c r="AA344" s="171"/>
    </row>
    <row r="345" spans="1:27" x14ac:dyDescent="0.2">
      <c r="A345" s="193"/>
      <c r="B345" s="193"/>
      <c r="C345" s="212"/>
      <c r="D345" s="259"/>
      <c r="E345" s="260"/>
      <c r="F345" s="212"/>
      <c r="G345" s="261"/>
      <c r="H345" s="262"/>
      <c r="I345" s="262"/>
      <c r="J345" s="262"/>
      <c r="K345" s="262"/>
      <c r="L345" s="262"/>
      <c r="M345" s="262"/>
      <c r="N345" s="262"/>
      <c r="O345" s="262"/>
      <c r="P345" s="262"/>
      <c r="Q345" s="262"/>
      <c r="R345" s="262"/>
      <c r="S345" s="262"/>
      <c r="T345" s="262"/>
      <c r="U345" s="262"/>
      <c r="V345" s="262"/>
      <c r="W345" s="262"/>
      <c r="X345" s="262"/>
      <c r="Y345" s="262"/>
      <c r="Z345" s="262"/>
      <c r="AA345" s="171"/>
    </row>
    <row r="346" spans="1:27" x14ac:dyDescent="0.2">
      <c r="A346" s="193"/>
      <c r="B346" s="193"/>
      <c r="C346" s="212"/>
      <c r="D346" s="259"/>
      <c r="E346" s="260"/>
      <c r="F346" s="212"/>
      <c r="G346" s="261"/>
      <c r="H346" s="262"/>
      <c r="I346" s="262"/>
      <c r="J346" s="262"/>
      <c r="K346" s="262"/>
      <c r="L346" s="262"/>
      <c r="M346" s="262"/>
      <c r="N346" s="262"/>
      <c r="O346" s="262"/>
      <c r="P346" s="262"/>
      <c r="Q346" s="262"/>
      <c r="R346" s="262"/>
      <c r="S346" s="262"/>
      <c r="T346" s="262"/>
      <c r="U346" s="262"/>
      <c r="V346" s="262"/>
      <c r="W346" s="262"/>
      <c r="X346" s="262"/>
      <c r="Y346" s="262"/>
      <c r="Z346" s="262"/>
      <c r="AA346" s="171"/>
    </row>
    <row r="347" spans="1:27" x14ac:dyDescent="0.2">
      <c r="A347" s="193"/>
      <c r="B347" s="193"/>
      <c r="C347" s="212"/>
      <c r="D347" s="259"/>
      <c r="E347" s="260"/>
      <c r="F347" s="212"/>
      <c r="G347" s="261"/>
      <c r="H347" s="262"/>
      <c r="I347" s="262"/>
      <c r="J347" s="262"/>
      <c r="K347" s="262"/>
      <c r="L347" s="262"/>
      <c r="M347" s="262"/>
      <c r="N347" s="262"/>
      <c r="O347" s="262"/>
      <c r="P347" s="262"/>
      <c r="Q347" s="262"/>
      <c r="R347" s="262"/>
      <c r="S347" s="262"/>
      <c r="T347" s="262"/>
      <c r="U347" s="262"/>
      <c r="V347" s="262"/>
      <c r="W347" s="262"/>
      <c r="X347" s="262"/>
      <c r="Y347" s="262"/>
      <c r="Z347" s="262"/>
      <c r="AA347" s="171"/>
    </row>
    <row r="348" spans="1:27" x14ac:dyDescent="0.2">
      <c r="A348" s="193"/>
      <c r="B348" s="193"/>
      <c r="C348" s="212"/>
      <c r="D348" s="259"/>
      <c r="E348" s="260"/>
      <c r="F348" s="212"/>
      <c r="G348" s="261"/>
      <c r="H348" s="262"/>
      <c r="I348" s="262"/>
      <c r="J348" s="262"/>
      <c r="K348" s="262"/>
      <c r="L348" s="262"/>
      <c r="M348" s="262"/>
      <c r="N348" s="262"/>
      <c r="O348" s="262"/>
      <c r="P348" s="262"/>
      <c r="Q348" s="262"/>
      <c r="R348" s="262"/>
      <c r="S348" s="262"/>
      <c r="T348" s="262"/>
      <c r="U348" s="262"/>
      <c r="V348" s="262"/>
      <c r="W348" s="262"/>
      <c r="X348" s="262"/>
      <c r="Y348" s="262"/>
      <c r="Z348" s="262"/>
      <c r="AA348" s="171"/>
    </row>
    <row r="349" spans="1:27" x14ac:dyDescent="0.2">
      <c r="A349" s="193"/>
      <c r="B349" s="193"/>
      <c r="C349" s="212"/>
      <c r="D349" s="259"/>
      <c r="E349" s="260"/>
      <c r="F349" s="212"/>
      <c r="G349" s="261"/>
      <c r="H349" s="262"/>
      <c r="I349" s="262"/>
      <c r="J349" s="262"/>
      <c r="K349" s="262"/>
      <c r="L349" s="262"/>
      <c r="M349" s="262"/>
      <c r="N349" s="262"/>
      <c r="O349" s="262"/>
      <c r="P349" s="262"/>
      <c r="Q349" s="262"/>
      <c r="R349" s="262"/>
      <c r="S349" s="262"/>
      <c r="T349" s="262"/>
      <c r="U349" s="262"/>
      <c r="V349" s="262"/>
      <c r="W349" s="262"/>
      <c r="X349" s="262"/>
      <c r="Y349" s="262"/>
      <c r="Z349" s="262"/>
      <c r="AA349" s="171"/>
    </row>
    <row r="350" spans="1:27" x14ac:dyDescent="0.2">
      <c r="A350" s="193"/>
      <c r="B350" s="193"/>
      <c r="C350" s="212"/>
      <c r="D350" s="259"/>
      <c r="E350" s="260"/>
      <c r="F350" s="212"/>
      <c r="G350" s="261"/>
      <c r="H350" s="262"/>
      <c r="I350" s="262"/>
      <c r="J350" s="262"/>
      <c r="K350" s="262"/>
      <c r="L350" s="262"/>
      <c r="M350" s="262"/>
      <c r="N350" s="262"/>
      <c r="O350" s="262"/>
      <c r="P350" s="262"/>
      <c r="Q350" s="262"/>
      <c r="R350" s="262"/>
      <c r="S350" s="262"/>
      <c r="T350" s="262"/>
      <c r="U350" s="262"/>
      <c r="V350" s="262"/>
      <c r="W350" s="262"/>
      <c r="X350" s="262"/>
      <c r="Y350" s="262"/>
      <c r="Z350" s="262"/>
      <c r="AA350" s="171"/>
    </row>
  </sheetData>
  <sheetProtection selectLockedCells="1" selectUnlockedCells="1"/>
  <dataConsolidate/>
  <customSheetViews>
    <customSheetView guid="{4D3410BB-2371-487E-AAF7-AC8AFE6E56CA}" showPageBreaks="1" showAutoFilter="1" hiddenColumns="1" showRuler="0" topLeftCell="L579">
      <selection activeCell="M586" sqref="M586"/>
      <pageMargins left="0.27559055118110237" right="0.35433070866141736" top="0.55118110236220474" bottom="0.55118110236220474" header="0.51181102362204722" footer="0.51181102362204722"/>
      <pageSetup paperSize="9" scale="90" orientation="landscape" verticalDpi="300" r:id="rId1"/>
      <headerFooter alignWithMargins="0">
        <oddFooter>Страница &amp;P</oddFooter>
      </headerFooter>
      <autoFilter ref="B1:G1"/>
    </customSheetView>
    <customSheetView guid="{1CCF9464-AEC0-4C0F-98A5-E7B17D04C7EE}" showPageBreaks="1" showAutoFilter="1" hiddenColumns="1" showRuler="0">
      <pane xSplit="10" ySplit="11" topLeftCell="Q291" activePane="bottomRight" state="frozen"/>
      <selection pane="bottomRight" activeCell="T7" sqref="T7"/>
      <pageMargins left="0.27559055118110237" right="0.35433070866141736" top="0.55118110236220474" bottom="0.55118110236220474" header="0.51181102362204722" footer="0.51181102362204722"/>
      <pageSetup paperSize="9" scale="90" orientation="landscape" verticalDpi="300" r:id="rId2"/>
      <headerFooter alignWithMargins="0">
        <oddFooter>Страница &amp;P</oddFooter>
      </headerFooter>
      <autoFilter ref="B1:G1"/>
    </customSheetView>
    <customSheetView guid="{F999748C-9832-11D8-83FB-00E04C392051}" showAutoFilter="1" hiddenRows="1" hiddenColumns="1" showRuler="0">
      <pane xSplit="10" ySplit="11" topLeftCell="L234" activePane="bottomRight" state="frozen"/>
      <selection pane="bottomRight" activeCell="N237" sqref="N237"/>
      <pageMargins left="0.27559055118110237" right="0.35433070866141736" top="0.55118110236220474" bottom="0.55118110236220474" header="0.51181102362204722" footer="0.51181102362204722"/>
      <pageSetup paperSize="9" scale="90" orientation="landscape" verticalDpi="300" r:id="rId3"/>
      <headerFooter alignWithMargins="0">
        <oddFooter>Страница &amp;P</oddFooter>
      </headerFooter>
      <autoFilter ref="B1:G1"/>
    </customSheetView>
    <customSheetView guid="{0F955BED-3AA5-4ED9-8747-25E63CDA70F7}" showAutoFilter="1" hiddenRows="1" hiddenColumns="1" showRuler="0">
      <pane xSplit="10" ySplit="11" topLeftCell="L470" activePane="bottomRight" state="frozen"/>
      <selection pane="bottomRight" activeCell="A475" sqref="A475"/>
      <pageMargins left="0.27559055118110237" right="0.35433070866141736" top="0.55118110236220474" bottom="0.55118110236220474" header="0.51181102362204722" footer="0.51181102362204722"/>
      <pageSetup paperSize="9" scale="90" orientation="landscape" verticalDpi="300" r:id="rId4"/>
      <headerFooter alignWithMargins="0">
        <oddFooter>Страница &amp;P</oddFooter>
      </headerFooter>
      <autoFilter ref="B1:G1"/>
    </customSheetView>
    <customSheetView guid="{77D4B8AA-2D12-454E-8920-2F102814BFC0}" scale="75" showPageBreaks="1" showAutoFilter="1" hiddenColumns="1" showRuler="0">
      <pane xSplit="10" ySplit="11" topLeftCell="L72" activePane="bottomRight" state="frozen"/>
      <selection pane="bottomRight" activeCell="O73" sqref="O73"/>
      <pageMargins left="0.27559055118110237" right="0.35433070866141736" top="0.55118110236220474" bottom="0.55118110236220474" header="0.51181102362204722" footer="0.51181102362204722"/>
      <pageSetup paperSize="9" scale="90" orientation="landscape" verticalDpi="300" r:id="rId5"/>
      <headerFooter alignWithMargins="0">
        <oddFooter>Страница &amp;P</oddFooter>
      </headerFooter>
      <autoFilter ref="B1:G1"/>
    </customSheetView>
  </customSheetViews>
  <mergeCells count="9">
    <mergeCell ref="A1:Z1"/>
    <mergeCell ref="N3:N4"/>
    <mergeCell ref="A2:A4"/>
    <mergeCell ref="B2:B4"/>
    <mergeCell ref="L3:L4"/>
    <mergeCell ref="M3:M4"/>
    <mergeCell ref="O3:O4"/>
    <mergeCell ref="P3:P4"/>
    <mergeCell ref="U3:V3"/>
  </mergeCells>
  <phoneticPr fontId="0" type="noConversion"/>
  <printOptions horizontalCentered="1"/>
  <pageMargins left="0" right="0.3" top="0" bottom="0" header="0" footer="0"/>
  <pageSetup paperSize="9" scale="75" fitToHeight="50" orientation="landscape" r:id="rId6"/>
  <headerFooter alignWithMargins="0">
    <oddFooter>Страница &amp;P</oddFooter>
  </headerFooter>
  <rowBreaks count="1" manualBreakCount="1">
    <brk id="151" max="1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P27"/>
  <sheetViews>
    <sheetView workbookViewId="0"/>
  </sheetViews>
  <sheetFormatPr defaultRowHeight="12.75" x14ac:dyDescent="0.2"/>
  <sheetData>
    <row r="1" spans="1:15" x14ac:dyDescent="0.2">
      <c r="A1">
        <v>13</v>
      </c>
      <c r="B1">
        <v>15</v>
      </c>
      <c r="C1">
        <v>17</v>
      </c>
    </row>
    <row r="2" spans="1:15" x14ac:dyDescent="0.2">
      <c r="A2">
        <v>27</v>
      </c>
      <c r="B2">
        <v>31</v>
      </c>
      <c r="C2">
        <v>34</v>
      </c>
      <c r="D2">
        <v>37</v>
      </c>
      <c r="E2">
        <v>40</v>
      </c>
      <c r="F2">
        <v>43</v>
      </c>
      <c r="G2">
        <v>46</v>
      </c>
      <c r="H2">
        <v>49</v>
      </c>
    </row>
    <row r="3" spans="1:15" x14ac:dyDescent="0.2">
      <c r="A3">
        <v>63</v>
      </c>
      <c r="B3">
        <v>69</v>
      </c>
      <c r="C3">
        <v>74</v>
      </c>
      <c r="D3">
        <v>90</v>
      </c>
      <c r="E3">
        <v>93</v>
      </c>
      <c r="F3">
        <v>96</v>
      </c>
      <c r="G3">
        <v>99</v>
      </c>
      <c r="H3">
        <v>102</v>
      </c>
      <c r="I3">
        <v>105</v>
      </c>
      <c r="J3">
        <v>108</v>
      </c>
      <c r="K3">
        <v>111</v>
      </c>
      <c r="L3">
        <v>114</v>
      </c>
      <c r="M3">
        <v>117</v>
      </c>
      <c r="N3">
        <v>120</v>
      </c>
      <c r="O3">
        <v>123</v>
      </c>
    </row>
    <row r="4" spans="1:15" x14ac:dyDescent="0.2">
      <c r="A4">
        <v>74</v>
      </c>
      <c r="B4">
        <v>78</v>
      </c>
      <c r="C4">
        <v>81</v>
      </c>
      <c r="D4">
        <v>84</v>
      </c>
      <c r="E4">
        <v>87</v>
      </c>
    </row>
    <row r="5" spans="1:15" x14ac:dyDescent="0.2">
      <c r="A5">
        <v>151</v>
      </c>
      <c r="B5">
        <v>156</v>
      </c>
      <c r="C5">
        <v>158</v>
      </c>
      <c r="D5">
        <v>160</v>
      </c>
    </row>
    <row r="6" spans="1:15" x14ac:dyDescent="0.2">
      <c r="A6">
        <v>151</v>
      </c>
      <c r="B6">
        <v>162</v>
      </c>
      <c r="C6">
        <v>165</v>
      </c>
    </row>
    <row r="7" spans="1:15" x14ac:dyDescent="0.2">
      <c r="A7">
        <v>172</v>
      </c>
      <c r="B7">
        <v>174</v>
      </c>
      <c r="C7">
        <v>175</v>
      </c>
      <c r="D7">
        <v>176</v>
      </c>
    </row>
    <row r="8" spans="1:15" x14ac:dyDescent="0.2">
      <c r="A8">
        <v>177</v>
      </c>
      <c r="B8">
        <v>179</v>
      </c>
      <c r="C8">
        <v>180</v>
      </c>
      <c r="D8">
        <v>181</v>
      </c>
    </row>
    <row r="9" spans="1:15" x14ac:dyDescent="0.2">
      <c r="A9">
        <v>182</v>
      </c>
      <c r="B9">
        <v>185</v>
      </c>
      <c r="C9">
        <v>187</v>
      </c>
      <c r="D9">
        <v>189</v>
      </c>
    </row>
    <row r="10" spans="1:15" x14ac:dyDescent="0.2">
      <c r="A10">
        <v>193</v>
      </c>
      <c r="B10">
        <v>197</v>
      </c>
      <c r="C10">
        <v>237</v>
      </c>
      <c r="D10">
        <v>239</v>
      </c>
      <c r="E10">
        <v>241</v>
      </c>
      <c r="F10">
        <v>243</v>
      </c>
      <c r="G10">
        <v>247</v>
      </c>
      <c r="H10">
        <v>249</v>
      </c>
      <c r="I10">
        <v>251</v>
      </c>
      <c r="J10">
        <v>258</v>
      </c>
      <c r="K10">
        <v>260</v>
      </c>
      <c r="L10">
        <v>262</v>
      </c>
      <c r="M10">
        <v>264</v>
      </c>
      <c r="N10">
        <v>266</v>
      </c>
    </row>
    <row r="11" spans="1:15" x14ac:dyDescent="0.2">
      <c r="A11">
        <v>197</v>
      </c>
      <c r="B11">
        <v>200</v>
      </c>
      <c r="C11">
        <v>202</v>
      </c>
      <c r="D11">
        <v>213</v>
      </c>
      <c r="E11">
        <v>215</v>
      </c>
      <c r="F11">
        <v>217</v>
      </c>
      <c r="G11">
        <v>219</v>
      </c>
      <c r="H11">
        <v>221</v>
      </c>
      <c r="I11">
        <v>223</v>
      </c>
      <c r="J11">
        <v>225</v>
      </c>
      <c r="K11">
        <v>227</v>
      </c>
      <c r="L11">
        <v>229</v>
      </c>
      <c r="M11">
        <v>231</v>
      </c>
      <c r="N11">
        <v>233</v>
      </c>
      <c r="O11">
        <v>235</v>
      </c>
    </row>
    <row r="12" spans="1:15" x14ac:dyDescent="0.2">
      <c r="A12">
        <v>202</v>
      </c>
      <c r="B12">
        <v>205</v>
      </c>
      <c r="C12">
        <v>207</v>
      </c>
      <c r="D12">
        <v>209</v>
      </c>
      <c r="E12">
        <v>211</v>
      </c>
    </row>
    <row r="13" spans="1:15" x14ac:dyDescent="0.2">
      <c r="A13">
        <v>251</v>
      </c>
      <c r="B13">
        <v>254</v>
      </c>
      <c r="C13">
        <v>256</v>
      </c>
    </row>
    <row r="14" spans="1:15" x14ac:dyDescent="0.2">
      <c r="A14">
        <v>193</v>
      </c>
      <c r="B14">
        <v>259</v>
      </c>
      <c r="C14">
        <v>276</v>
      </c>
      <c r="D14">
        <v>285</v>
      </c>
    </row>
    <row r="15" spans="1:15" x14ac:dyDescent="0.2">
      <c r="A15">
        <v>285</v>
      </c>
      <c r="B15">
        <v>288</v>
      </c>
      <c r="C15">
        <v>292</v>
      </c>
    </row>
    <row r="16" spans="1:15" x14ac:dyDescent="0.2">
      <c r="A16">
        <v>269</v>
      </c>
      <c r="B16">
        <v>272</v>
      </c>
      <c r="C16">
        <v>274</v>
      </c>
    </row>
    <row r="17" spans="1:16" x14ac:dyDescent="0.2">
      <c r="A17">
        <v>304</v>
      </c>
      <c r="B17">
        <v>307</v>
      </c>
      <c r="C17">
        <v>308</v>
      </c>
    </row>
    <row r="18" spans="1:16" x14ac:dyDescent="0.2">
      <c r="A18">
        <v>393</v>
      </c>
      <c r="B18">
        <v>395</v>
      </c>
      <c r="C18">
        <v>396</v>
      </c>
    </row>
    <row r="19" spans="1:16" x14ac:dyDescent="0.2">
      <c r="A19">
        <v>393</v>
      </c>
      <c r="B19">
        <v>400</v>
      </c>
      <c r="C19">
        <v>401</v>
      </c>
      <c r="D19">
        <v>402</v>
      </c>
      <c r="E19">
        <v>403</v>
      </c>
    </row>
    <row r="20" spans="1:16" x14ac:dyDescent="0.2">
      <c r="A20">
        <v>413</v>
      </c>
      <c r="B20">
        <v>415</v>
      </c>
      <c r="C20">
        <v>416</v>
      </c>
    </row>
    <row r="21" spans="1:16" x14ac:dyDescent="0.2">
      <c r="A21">
        <v>417</v>
      </c>
      <c r="B21">
        <v>419</v>
      </c>
      <c r="C21">
        <v>420</v>
      </c>
      <c r="D21">
        <v>421</v>
      </c>
    </row>
    <row r="22" spans="1:16" x14ac:dyDescent="0.2">
      <c r="A22">
        <v>424</v>
      </c>
      <c r="B22">
        <v>426</v>
      </c>
      <c r="C22">
        <v>427</v>
      </c>
      <c r="D22">
        <v>428</v>
      </c>
      <c r="E22">
        <v>431</v>
      </c>
    </row>
    <row r="23" spans="1:16" x14ac:dyDescent="0.2">
      <c r="A23">
        <v>428</v>
      </c>
      <c r="B23">
        <v>429</v>
      </c>
      <c r="C23">
        <v>430</v>
      </c>
    </row>
    <row r="24" spans="1:16" x14ac:dyDescent="0.2">
      <c r="A24">
        <v>434</v>
      </c>
      <c r="B24">
        <v>436</v>
      </c>
      <c r="C24">
        <v>438</v>
      </c>
      <c r="D24">
        <v>439</v>
      </c>
    </row>
    <row r="25" spans="1:16" x14ac:dyDescent="0.2">
      <c r="A25">
        <v>436</v>
      </c>
      <c r="B25">
        <v>437</v>
      </c>
    </row>
    <row r="26" spans="1:16" x14ac:dyDescent="0.2">
      <c r="A26">
        <v>453</v>
      </c>
      <c r="B26">
        <v>457</v>
      </c>
      <c r="C26">
        <v>459</v>
      </c>
      <c r="D26">
        <v>461</v>
      </c>
      <c r="E26">
        <v>463</v>
      </c>
      <c r="F26">
        <v>465</v>
      </c>
      <c r="G26">
        <v>467</v>
      </c>
      <c r="H26">
        <v>469</v>
      </c>
      <c r="I26">
        <v>471</v>
      </c>
      <c r="J26">
        <v>472</v>
      </c>
      <c r="K26">
        <v>473</v>
      </c>
      <c r="L26">
        <v>475</v>
      </c>
      <c r="M26">
        <v>477</v>
      </c>
      <c r="N26">
        <v>479</v>
      </c>
      <c r="O26">
        <v>481</v>
      </c>
      <c r="P26">
        <v>483</v>
      </c>
    </row>
    <row r="27" spans="1:16" x14ac:dyDescent="0.2">
      <c r="A27">
        <v>532</v>
      </c>
      <c r="B27">
        <v>535</v>
      </c>
      <c r="C27">
        <v>537</v>
      </c>
      <c r="D27">
        <v>539</v>
      </c>
    </row>
  </sheetData>
  <sheetProtection password="E16C" sheet="1" objects="1" scenarios="1"/>
  <customSheetViews>
    <customSheetView guid="{4D3410BB-2371-487E-AAF7-AC8AFE6E56CA}" state="hidden" showRuler="0">
      <selection activeCell="H30" sqref="H30"/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1CCF9464-AEC0-4C0F-98A5-E7B17D04C7EE}" state="hidden" showRuler="0">
      <selection activeCell="H30" sqref="H30"/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F999748C-9832-11D8-83FB-00E04C392051}" state="hidden" showRuler="0">
      <selection activeCell="H30" sqref="H30"/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0F955BED-3AA5-4ED9-8747-25E63CDA70F7}" state="hidden" showRuler="0">
      <selection activeCell="H30" sqref="H30"/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77D4B8AA-2D12-454E-8920-2F102814BFC0}" state="hidden" showRuler="0">
      <selection activeCell="H30" sqref="H30"/>
      <pageMargins left="0.75" right="0.75" top="1" bottom="1" header="0.5" footer="0.5"/>
      <headerFooter alignWithMargins="0">
        <oddHeader>&amp;A</oddHeader>
        <oddFooter>Страница &amp;P</oddFooter>
      </headerFooter>
    </customSheetView>
  </customSheetViews>
  <phoneticPr fontId="0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G105"/>
  <sheetViews>
    <sheetView zoomScaleNormal="55" zoomScaleSheetLayoutView="7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16" sqref="B16"/>
    </sheetView>
  </sheetViews>
  <sheetFormatPr defaultRowHeight="12.75" x14ac:dyDescent="0.2"/>
  <cols>
    <col min="1" max="1" width="5.5703125" customWidth="1"/>
    <col min="2" max="2" width="84.42578125" customWidth="1"/>
    <col min="3" max="3" width="15.140625" bestFit="1" customWidth="1"/>
    <col min="4" max="7" width="10" bestFit="1" customWidth="1"/>
  </cols>
  <sheetData>
    <row r="1" spans="1:7" ht="15.75" x14ac:dyDescent="0.25">
      <c r="A1" s="45"/>
      <c r="B1" s="8" t="s">
        <v>762</v>
      </c>
      <c r="C1" s="43"/>
      <c r="D1" s="44"/>
    </row>
    <row r="2" spans="1:7" x14ac:dyDescent="0.2">
      <c r="B2" s="8" t="s">
        <v>307</v>
      </c>
      <c r="C2" s="8"/>
      <c r="D2" s="8"/>
    </row>
    <row r="3" spans="1:7" ht="13.5" thickBot="1" x14ac:dyDescent="0.25">
      <c r="B3" t="s">
        <v>308</v>
      </c>
    </row>
    <row r="4" spans="1:7" ht="33" thickTop="1" thickBot="1" x14ac:dyDescent="0.25">
      <c r="A4" s="47" t="s">
        <v>910</v>
      </c>
      <c r="B4" s="51"/>
      <c r="C4" s="52" t="s">
        <v>922</v>
      </c>
      <c r="D4" s="52" t="s">
        <v>95</v>
      </c>
      <c r="E4" s="52" t="s">
        <v>765</v>
      </c>
      <c r="F4" s="52" t="s">
        <v>764</v>
      </c>
      <c r="G4" s="53" t="s">
        <v>763</v>
      </c>
    </row>
    <row r="5" spans="1:7" ht="32.25" thickTop="1" x14ac:dyDescent="0.2">
      <c r="A5" s="485" t="s">
        <v>309</v>
      </c>
      <c r="B5" s="65" t="s">
        <v>96</v>
      </c>
      <c r="C5" s="66" t="s">
        <v>312</v>
      </c>
      <c r="D5" s="83"/>
      <c r="E5" s="83"/>
      <c r="F5" s="84"/>
      <c r="G5" s="85"/>
    </row>
    <row r="6" spans="1:7" ht="15.75" x14ac:dyDescent="0.2">
      <c r="A6" s="480"/>
      <c r="B6" s="65" t="s">
        <v>97</v>
      </c>
      <c r="C6" s="68" t="s">
        <v>98</v>
      </c>
      <c r="D6" s="83"/>
      <c r="E6" s="83"/>
      <c r="F6" s="84"/>
      <c r="G6" s="85"/>
    </row>
    <row r="7" spans="1:7" ht="31.5" x14ac:dyDescent="0.2">
      <c r="A7" s="480"/>
      <c r="B7" s="65" t="s">
        <v>741</v>
      </c>
      <c r="C7" s="66" t="s">
        <v>99</v>
      </c>
      <c r="D7" s="83"/>
      <c r="E7" s="83"/>
      <c r="F7" s="86"/>
      <c r="G7" s="87"/>
    </row>
    <row r="8" spans="1:7" ht="15.75" x14ac:dyDescent="0.2">
      <c r="A8" s="69"/>
      <c r="B8" s="65"/>
      <c r="C8" s="66"/>
      <c r="D8" s="66"/>
      <c r="E8" s="66"/>
      <c r="F8" s="66"/>
      <c r="G8" s="88"/>
    </row>
    <row r="9" spans="1:7" ht="31.5" x14ac:dyDescent="0.2">
      <c r="A9" s="480" t="s">
        <v>100</v>
      </c>
      <c r="B9" s="65" t="s">
        <v>101</v>
      </c>
      <c r="C9" s="66"/>
      <c r="D9" s="66"/>
      <c r="E9" s="66"/>
      <c r="F9" s="66"/>
      <c r="G9" s="88"/>
    </row>
    <row r="10" spans="1:7" ht="15.75" x14ac:dyDescent="0.2">
      <c r="A10" s="480"/>
      <c r="B10" s="65" t="s">
        <v>102</v>
      </c>
      <c r="C10" s="66" t="s">
        <v>312</v>
      </c>
      <c r="D10" s="83"/>
      <c r="E10" s="83"/>
      <c r="F10" s="66"/>
      <c r="G10" s="89"/>
    </row>
    <row r="11" spans="1:7" ht="15.75" x14ac:dyDescent="0.2">
      <c r="A11" s="480"/>
      <c r="B11" s="65" t="s">
        <v>103</v>
      </c>
      <c r="C11" s="68" t="s">
        <v>98</v>
      </c>
      <c r="D11" s="83"/>
      <c r="E11" s="83"/>
      <c r="F11" s="66"/>
      <c r="G11" s="88"/>
    </row>
    <row r="12" spans="1:7" ht="31.5" x14ac:dyDescent="0.2">
      <c r="A12" s="69"/>
      <c r="B12" s="65" t="s">
        <v>104</v>
      </c>
      <c r="C12" s="66" t="s">
        <v>99</v>
      </c>
      <c r="D12" s="83"/>
      <c r="E12" s="83"/>
      <c r="F12" s="66"/>
      <c r="G12" s="88"/>
    </row>
    <row r="13" spans="1:7" ht="15.75" x14ac:dyDescent="0.2">
      <c r="A13" s="70"/>
      <c r="B13" s="65"/>
      <c r="C13" s="66"/>
      <c r="D13" s="66"/>
      <c r="E13" s="66"/>
      <c r="F13" s="66"/>
      <c r="G13" s="88"/>
    </row>
    <row r="14" spans="1:7" ht="31.5" x14ac:dyDescent="0.2">
      <c r="A14" s="67" t="s">
        <v>105</v>
      </c>
      <c r="B14" s="65" t="s">
        <v>106</v>
      </c>
      <c r="C14" s="66" t="s">
        <v>312</v>
      </c>
      <c r="D14" s="83"/>
      <c r="E14" s="83"/>
      <c r="F14" s="66"/>
      <c r="G14" s="88"/>
    </row>
    <row r="15" spans="1:7" ht="15.75" x14ac:dyDescent="0.2">
      <c r="A15" s="67"/>
      <c r="B15" s="65" t="s">
        <v>107</v>
      </c>
      <c r="C15" s="68" t="s">
        <v>98</v>
      </c>
      <c r="D15" s="83"/>
      <c r="E15" s="83"/>
      <c r="F15" s="66"/>
      <c r="G15" s="88"/>
    </row>
    <row r="16" spans="1:7" ht="15.75" x14ac:dyDescent="0.2">
      <c r="A16" s="67"/>
      <c r="B16" s="65" t="s">
        <v>108</v>
      </c>
      <c r="C16" s="66" t="s">
        <v>99</v>
      </c>
      <c r="D16" s="83"/>
      <c r="E16" s="83"/>
      <c r="F16" s="66"/>
      <c r="G16" s="88"/>
    </row>
    <row r="17" spans="1:7" ht="15.75" x14ac:dyDescent="0.2">
      <c r="A17" s="69"/>
      <c r="B17" s="65"/>
      <c r="C17" s="66"/>
      <c r="D17" s="66"/>
      <c r="E17" s="66"/>
      <c r="F17" s="66"/>
      <c r="G17" s="88"/>
    </row>
    <row r="18" spans="1:7" ht="31.5" x14ac:dyDescent="0.2">
      <c r="A18" s="480" t="s">
        <v>109</v>
      </c>
      <c r="B18" s="65" t="s">
        <v>110</v>
      </c>
      <c r="C18" s="66" t="s">
        <v>111</v>
      </c>
      <c r="D18" s="83"/>
      <c r="E18" s="83"/>
      <c r="F18" s="66"/>
      <c r="G18" s="88"/>
    </row>
    <row r="19" spans="1:7" ht="15.75" x14ac:dyDescent="0.2">
      <c r="A19" s="480"/>
      <c r="B19" s="71" t="s">
        <v>913</v>
      </c>
      <c r="C19" s="68"/>
      <c r="D19" s="83"/>
      <c r="E19" s="83"/>
      <c r="F19" s="66"/>
      <c r="G19" s="88"/>
    </row>
    <row r="20" spans="1:7" ht="15.75" x14ac:dyDescent="0.2">
      <c r="A20" s="480"/>
      <c r="B20" s="71" t="s">
        <v>934</v>
      </c>
      <c r="C20" s="68" t="s">
        <v>311</v>
      </c>
      <c r="D20" s="83"/>
      <c r="E20" s="83"/>
      <c r="F20" s="66"/>
      <c r="G20" s="88"/>
    </row>
    <row r="21" spans="1:7" ht="15.75" x14ac:dyDescent="0.2">
      <c r="A21" s="480"/>
      <c r="B21" s="71" t="s">
        <v>274</v>
      </c>
      <c r="C21" s="68" t="s">
        <v>311</v>
      </c>
      <c r="D21" s="83"/>
      <c r="E21" s="83"/>
      <c r="F21" s="66"/>
      <c r="G21" s="88"/>
    </row>
    <row r="22" spans="1:7" ht="15.75" x14ac:dyDescent="0.2">
      <c r="A22" s="480"/>
      <c r="B22" s="71" t="s">
        <v>275</v>
      </c>
      <c r="C22" s="68" t="s">
        <v>311</v>
      </c>
      <c r="D22" s="83"/>
      <c r="E22" s="83"/>
      <c r="F22" s="66"/>
      <c r="G22" s="88"/>
    </row>
    <row r="23" spans="1:7" ht="15.75" x14ac:dyDescent="0.2">
      <c r="A23" s="480"/>
      <c r="B23" s="71" t="s">
        <v>276</v>
      </c>
      <c r="C23" s="68" t="s">
        <v>311</v>
      </c>
      <c r="D23" s="83"/>
      <c r="E23" s="83"/>
      <c r="F23" s="66"/>
      <c r="G23" s="88"/>
    </row>
    <row r="24" spans="1:7" ht="15.75" x14ac:dyDescent="0.2">
      <c r="A24" s="480"/>
      <c r="B24" s="71" t="s">
        <v>935</v>
      </c>
      <c r="C24" s="68" t="s">
        <v>311</v>
      </c>
      <c r="D24" s="83"/>
      <c r="E24" s="83"/>
      <c r="F24" s="66"/>
      <c r="G24" s="88"/>
    </row>
    <row r="25" spans="1:7" ht="31.5" x14ac:dyDescent="0.2">
      <c r="A25" s="480"/>
      <c r="B25" s="65" t="s">
        <v>112</v>
      </c>
      <c r="C25" s="66" t="s">
        <v>99</v>
      </c>
      <c r="D25" s="83"/>
      <c r="E25" s="83"/>
      <c r="F25" s="66"/>
      <c r="G25" s="88"/>
    </row>
    <row r="26" spans="1:7" ht="15.75" x14ac:dyDescent="0.2">
      <c r="A26" s="67"/>
      <c r="B26" s="65"/>
      <c r="C26" s="66"/>
      <c r="D26" s="83"/>
      <c r="E26" s="83"/>
      <c r="F26" s="66"/>
      <c r="G26" s="88"/>
    </row>
    <row r="27" spans="1:7" ht="15.75" x14ac:dyDescent="0.2">
      <c r="A27" s="480" t="s">
        <v>113</v>
      </c>
      <c r="B27" s="65" t="s">
        <v>114</v>
      </c>
      <c r="C27" s="66" t="s">
        <v>115</v>
      </c>
      <c r="D27" s="83"/>
      <c r="E27" s="83"/>
      <c r="F27" s="66"/>
      <c r="G27" s="88"/>
    </row>
    <row r="28" spans="1:7" ht="15.75" x14ac:dyDescent="0.2">
      <c r="A28" s="480"/>
      <c r="B28" s="71" t="s">
        <v>913</v>
      </c>
      <c r="C28" s="66"/>
      <c r="D28" s="83"/>
      <c r="E28" s="83"/>
      <c r="F28" s="66"/>
      <c r="G28" s="88"/>
    </row>
    <row r="29" spans="1:7" ht="15.75" x14ac:dyDescent="0.2">
      <c r="A29" s="480"/>
      <c r="B29" s="71" t="s">
        <v>934</v>
      </c>
      <c r="C29" s="66" t="s">
        <v>115</v>
      </c>
      <c r="D29" s="83"/>
      <c r="E29" s="83"/>
      <c r="F29" s="66"/>
      <c r="G29" s="88"/>
    </row>
    <row r="30" spans="1:7" ht="15.75" x14ac:dyDescent="0.2">
      <c r="A30" s="480"/>
      <c r="B30" s="71" t="s">
        <v>274</v>
      </c>
      <c r="C30" s="66" t="s">
        <v>115</v>
      </c>
      <c r="D30" s="83"/>
      <c r="E30" s="83"/>
      <c r="F30" s="66"/>
      <c r="G30" s="88"/>
    </row>
    <row r="31" spans="1:7" ht="15.75" x14ac:dyDescent="0.2">
      <c r="A31" s="480"/>
      <c r="B31" s="71" t="s">
        <v>275</v>
      </c>
      <c r="C31" s="66" t="s">
        <v>115</v>
      </c>
      <c r="D31" s="83"/>
      <c r="E31" s="83"/>
      <c r="F31" s="66"/>
      <c r="G31" s="88"/>
    </row>
    <row r="32" spans="1:7" ht="15.75" x14ac:dyDescent="0.2">
      <c r="A32" s="480"/>
      <c r="B32" s="71" t="s">
        <v>276</v>
      </c>
      <c r="C32" s="66" t="s">
        <v>115</v>
      </c>
      <c r="D32" s="83"/>
      <c r="E32" s="83"/>
      <c r="F32" s="66"/>
      <c r="G32" s="88"/>
    </row>
    <row r="33" spans="1:7" ht="15.75" x14ac:dyDescent="0.2">
      <c r="A33" s="480"/>
      <c r="B33" s="71" t="s">
        <v>935</v>
      </c>
      <c r="C33" s="66" t="s">
        <v>115</v>
      </c>
      <c r="D33" s="83"/>
      <c r="E33" s="83"/>
      <c r="F33" s="66"/>
      <c r="G33" s="88"/>
    </row>
    <row r="34" spans="1:7" ht="15.75" x14ac:dyDescent="0.2">
      <c r="A34" s="70"/>
      <c r="B34" s="71"/>
      <c r="C34" s="66"/>
      <c r="D34" s="83"/>
      <c r="E34" s="83"/>
      <c r="F34" s="66"/>
      <c r="G34" s="88"/>
    </row>
    <row r="35" spans="1:7" ht="15.75" x14ac:dyDescent="0.2">
      <c r="A35" s="480" t="s">
        <v>310</v>
      </c>
      <c r="B35" s="483" t="s">
        <v>116</v>
      </c>
      <c r="C35" s="66" t="s">
        <v>312</v>
      </c>
      <c r="D35" s="83"/>
      <c r="E35" s="83"/>
      <c r="F35" s="66"/>
      <c r="G35" s="88"/>
    </row>
    <row r="36" spans="1:7" ht="15.75" x14ac:dyDescent="0.2">
      <c r="A36" s="480"/>
      <c r="B36" s="484"/>
      <c r="C36" s="68" t="s">
        <v>98</v>
      </c>
      <c r="D36" s="83"/>
      <c r="E36" s="83"/>
      <c r="F36" s="66"/>
      <c r="G36" s="88"/>
    </row>
    <row r="37" spans="1:7" ht="15.75" x14ac:dyDescent="0.2">
      <c r="A37" s="480"/>
      <c r="B37" s="65" t="s">
        <v>117</v>
      </c>
      <c r="C37" s="66"/>
      <c r="D37" s="83"/>
      <c r="E37" s="83"/>
      <c r="F37" s="66"/>
      <c r="G37" s="88"/>
    </row>
    <row r="38" spans="1:7" ht="15.75" x14ac:dyDescent="0.2">
      <c r="A38" s="480"/>
      <c r="B38" s="483" t="s">
        <v>118</v>
      </c>
      <c r="C38" s="66" t="s">
        <v>312</v>
      </c>
      <c r="D38" s="83"/>
      <c r="E38" s="83"/>
      <c r="F38" s="66"/>
      <c r="G38" s="88"/>
    </row>
    <row r="39" spans="1:7" ht="15.75" x14ac:dyDescent="0.2">
      <c r="A39" s="480"/>
      <c r="B39" s="483"/>
      <c r="C39" s="68" t="s">
        <v>98</v>
      </c>
      <c r="D39" s="83"/>
      <c r="E39" s="83"/>
      <c r="F39" s="66"/>
      <c r="G39" s="88"/>
    </row>
    <row r="40" spans="1:7" ht="15.75" x14ac:dyDescent="0.2">
      <c r="A40" s="480"/>
      <c r="B40" s="483" t="s">
        <v>119</v>
      </c>
      <c r="C40" s="66" t="s">
        <v>312</v>
      </c>
      <c r="D40" s="83"/>
      <c r="E40" s="83"/>
      <c r="F40" s="66"/>
      <c r="G40" s="88"/>
    </row>
    <row r="41" spans="1:7" ht="15.75" x14ac:dyDescent="0.2">
      <c r="A41" s="480"/>
      <c r="B41" s="483"/>
      <c r="C41" s="68" t="s">
        <v>98</v>
      </c>
      <c r="D41" s="83"/>
      <c r="E41" s="83"/>
      <c r="F41" s="66"/>
      <c r="G41" s="88"/>
    </row>
    <row r="42" spans="1:7" ht="15.75" x14ac:dyDescent="0.2">
      <c r="A42" s="480"/>
      <c r="B42" s="483" t="s">
        <v>120</v>
      </c>
      <c r="C42" s="66" t="s">
        <v>312</v>
      </c>
      <c r="D42" s="83"/>
      <c r="E42" s="83"/>
      <c r="F42" s="66"/>
      <c r="G42" s="88"/>
    </row>
    <row r="43" spans="1:7" ht="15.75" x14ac:dyDescent="0.2">
      <c r="A43" s="480"/>
      <c r="B43" s="483"/>
      <c r="C43" s="68" t="s">
        <v>98</v>
      </c>
      <c r="D43" s="83"/>
      <c r="E43" s="83"/>
      <c r="F43" s="66"/>
      <c r="G43" s="88"/>
    </row>
    <row r="44" spans="1:7" ht="15.75" x14ac:dyDescent="0.2">
      <c r="A44" s="480"/>
      <c r="B44" s="483" t="s">
        <v>121</v>
      </c>
      <c r="C44" s="66" t="s">
        <v>312</v>
      </c>
      <c r="D44" s="83"/>
      <c r="E44" s="83"/>
      <c r="F44" s="66"/>
      <c r="G44" s="88"/>
    </row>
    <row r="45" spans="1:7" ht="15.75" x14ac:dyDescent="0.2">
      <c r="A45" s="480"/>
      <c r="B45" s="483"/>
      <c r="C45" s="68" t="s">
        <v>98</v>
      </c>
      <c r="D45" s="83"/>
      <c r="E45" s="83"/>
      <c r="F45" s="66"/>
      <c r="G45" s="88"/>
    </row>
    <row r="46" spans="1:7" ht="15.75" x14ac:dyDescent="0.2">
      <c r="A46" s="480"/>
      <c r="B46" s="483" t="s">
        <v>122</v>
      </c>
      <c r="C46" s="66" t="s">
        <v>312</v>
      </c>
      <c r="D46" s="83"/>
      <c r="E46" s="83"/>
      <c r="F46" s="66"/>
      <c r="G46" s="88"/>
    </row>
    <row r="47" spans="1:7" ht="15.75" x14ac:dyDescent="0.2">
      <c r="A47" s="480"/>
      <c r="B47" s="483"/>
      <c r="C47" s="68" t="s">
        <v>98</v>
      </c>
      <c r="D47" s="83"/>
      <c r="E47" s="83"/>
      <c r="F47" s="66"/>
      <c r="G47" s="88"/>
    </row>
    <row r="48" spans="1:7" ht="15.75" x14ac:dyDescent="0.2">
      <c r="A48" s="480"/>
      <c r="B48" s="483" t="s">
        <v>123</v>
      </c>
      <c r="C48" s="66" t="s">
        <v>312</v>
      </c>
      <c r="D48" s="83"/>
      <c r="E48" s="83"/>
      <c r="F48" s="66"/>
      <c r="G48" s="88"/>
    </row>
    <row r="49" spans="1:7" ht="15.75" x14ac:dyDescent="0.2">
      <c r="A49" s="480"/>
      <c r="B49" s="483"/>
      <c r="C49" s="68" t="s">
        <v>98</v>
      </c>
      <c r="D49" s="83"/>
      <c r="E49" s="83"/>
      <c r="F49" s="66"/>
      <c r="G49" s="88"/>
    </row>
    <row r="50" spans="1:7" ht="15.75" x14ac:dyDescent="0.2">
      <c r="A50" s="480"/>
      <c r="B50" s="483" t="s">
        <v>124</v>
      </c>
      <c r="C50" s="66" t="s">
        <v>312</v>
      </c>
      <c r="D50" s="83"/>
      <c r="E50" s="83"/>
      <c r="F50" s="66"/>
      <c r="G50" s="88"/>
    </row>
    <row r="51" spans="1:7" ht="15.75" x14ac:dyDescent="0.2">
      <c r="A51" s="480"/>
      <c r="B51" s="483"/>
      <c r="C51" s="68" t="s">
        <v>98</v>
      </c>
      <c r="D51" s="83"/>
      <c r="E51" s="83"/>
      <c r="F51" s="66"/>
      <c r="G51" s="88"/>
    </row>
    <row r="52" spans="1:7" ht="15.75" x14ac:dyDescent="0.2">
      <c r="A52" s="480"/>
      <c r="B52" s="483" t="s">
        <v>125</v>
      </c>
      <c r="C52" s="66" t="s">
        <v>312</v>
      </c>
      <c r="D52" s="83"/>
      <c r="E52" s="83"/>
      <c r="F52" s="66"/>
      <c r="G52" s="88"/>
    </row>
    <row r="53" spans="1:7" ht="15.75" x14ac:dyDescent="0.2">
      <c r="A53" s="480"/>
      <c r="B53" s="483"/>
      <c r="C53" s="68" t="s">
        <v>98</v>
      </c>
      <c r="D53" s="83"/>
      <c r="E53" s="83"/>
      <c r="F53" s="66"/>
      <c r="G53" s="88"/>
    </row>
    <row r="54" spans="1:7" ht="15.75" x14ac:dyDescent="0.2">
      <c r="A54" s="480"/>
      <c r="B54" s="483" t="s">
        <v>130</v>
      </c>
      <c r="C54" s="66" t="s">
        <v>312</v>
      </c>
      <c r="D54" s="83"/>
      <c r="E54" s="83"/>
      <c r="F54" s="83"/>
      <c r="G54" s="83"/>
    </row>
    <row r="55" spans="1:7" ht="15.75" x14ac:dyDescent="0.2">
      <c r="A55" s="480"/>
      <c r="B55" s="483"/>
      <c r="C55" s="68" t="s">
        <v>98</v>
      </c>
      <c r="D55" s="83"/>
      <c r="E55" s="83"/>
      <c r="F55" s="83"/>
      <c r="G55" s="83"/>
    </row>
    <row r="56" spans="1:7" ht="15.75" x14ac:dyDescent="0.2">
      <c r="A56" s="480"/>
      <c r="B56" s="483" t="s">
        <v>131</v>
      </c>
      <c r="C56" s="66" t="s">
        <v>132</v>
      </c>
      <c r="D56" s="83"/>
      <c r="E56" s="83"/>
      <c r="F56" s="66"/>
      <c r="G56" s="90"/>
    </row>
    <row r="57" spans="1:7" ht="15.75" x14ac:dyDescent="0.2">
      <c r="A57" s="480"/>
      <c r="B57" s="483"/>
      <c r="C57" s="68" t="s">
        <v>133</v>
      </c>
      <c r="D57" s="83"/>
      <c r="E57" s="83"/>
      <c r="F57" s="66"/>
      <c r="G57" s="88"/>
    </row>
    <row r="58" spans="1:7" ht="15.75" x14ac:dyDescent="0.2">
      <c r="A58" s="480"/>
      <c r="B58" s="483" t="s">
        <v>134</v>
      </c>
      <c r="C58" s="66" t="s">
        <v>132</v>
      </c>
      <c r="D58" s="83"/>
      <c r="E58" s="83"/>
      <c r="F58" s="66"/>
      <c r="G58" s="88"/>
    </row>
    <row r="59" spans="1:7" ht="15.75" x14ac:dyDescent="0.2">
      <c r="A59" s="480"/>
      <c r="B59" s="483"/>
      <c r="C59" s="68" t="s">
        <v>133</v>
      </c>
      <c r="D59" s="83"/>
      <c r="E59" s="83"/>
      <c r="F59" s="66"/>
      <c r="G59" s="88"/>
    </row>
    <row r="60" spans="1:7" ht="15.75" x14ac:dyDescent="0.2">
      <c r="A60" s="480"/>
      <c r="B60" s="483" t="s">
        <v>135</v>
      </c>
      <c r="C60" s="66" t="s">
        <v>132</v>
      </c>
      <c r="D60" s="83"/>
      <c r="E60" s="83"/>
      <c r="F60" s="66"/>
      <c r="G60" s="88"/>
    </row>
    <row r="61" spans="1:7" ht="15.75" x14ac:dyDescent="0.2">
      <c r="A61" s="480"/>
      <c r="B61" s="483"/>
      <c r="C61" s="68" t="s">
        <v>133</v>
      </c>
      <c r="D61" s="83"/>
      <c r="E61" s="83"/>
      <c r="F61" s="66"/>
      <c r="G61" s="88"/>
    </row>
    <row r="62" spans="1:7" ht="15.75" x14ac:dyDescent="0.2">
      <c r="A62" s="480"/>
      <c r="B62" s="483" t="s">
        <v>136</v>
      </c>
      <c r="C62" s="66" t="s">
        <v>132</v>
      </c>
      <c r="D62" s="83"/>
      <c r="E62" s="83"/>
      <c r="F62" s="66"/>
      <c r="G62" s="88"/>
    </row>
    <row r="63" spans="1:7" ht="15.75" x14ac:dyDescent="0.2">
      <c r="A63" s="480"/>
      <c r="B63" s="483"/>
      <c r="C63" s="68" t="s">
        <v>133</v>
      </c>
      <c r="D63" s="83"/>
      <c r="E63" s="83"/>
      <c r="F63" s="66"/>
      <c r="G63" s="88"/>
    </row>
    <row r="64" spans="1:7" ht="15.75" x14ac:dyDescent="0.2">
      <c r="A64" s="480"/>
      <c r="B64" s="65" t="s">
        <v>137</v>
      </c>
      <c r="C64" s="66" t="s">
        <v>99</v>
      </c>
      <c r="D64" s="83"/>
      <c r="E64" s="83"/>
      <c r="F64" s="84"/>
      <c r="G64" s="85"/>
    </row>
    <row r="65" spans="1:7" ht="15.75" x14ac:dyDescent="0.2">
      <c r="A65" s="480"/>
      <c r="B65" s="65" t="s">
        <v>937</v>
      </c>
      <c r="C65" s="66"/>
      <c r="D65" s="91"/>
      <c r="E65" s="91"/>
      <c r="F65" s="92"/>
      <c r="G65" s="93"/>
    </row>
    <row r="66" spans="1:7" ht="15.75" x14ac:dyDescent="0.2">
      <c r="A66" s="480"/>
      <c r="B66" s="65" t="s">
        <v>138</v>
      </c>
      <c r="C66" s="66" t="s">
        <v>99</v>
      </c>
      <c r="D66" s="83"/>
      <c r="E66" s="83"/>
      <c r="F66" s="66"/>
      <c r="G66" s="88"/>
    </row>
    <row r="67" spans="1:7" ht="15.75" x14ac:dyDescent="0.2">
      <c r="A67" s="69"/>
      <c r="B67" s="65"/>
      <c r="C67" s="66"/>
      <c r="D67" s="66"/>
      <c r="E67" s="66"/>
      <c r="F67" s="66"/>
      <c r="G67" s="88"/>
    </row>
    <row r="68" spans="1:7" ht="15.75" x14ac:dyDescent="0.2">
      <c r="A68" s="48"/>
      <c r="B68" s="481" t="s">
        <v>139</v>
      </c>
      <c r="C68" s="482"/>
      <c r="D68" s="482"/>
      <c r="E68" s="482"/>
      <c r="F68" s="49"/>
      <c r="G68" s="54"/>
    </row>
    <row r="69" spans="1:7" ht="15.75" x14ac:dyDescent="0.2">
      <c r="A69" s="48"/>
      <c r="B69" s="55"/>
      <c r="C69" s="50"/>
      <c r="D69" s="50"/>
      <c r="E69" s="50"/>
      <c r="F69" s="49"/>
      <c r="G69" s="54"/>
    </row>
    <row r="70" spans="1:7" ht="15.75" x14ac:dyDescent="0.2">
      <c r="A70" s="478" t="s">
        <v>140</v>
      </c>
      <c r="B70" s="72" t="s">
        <v>766</v>
      </c>
      <c r="C70" s="73" t="s">
        <v>939</v>
      </c>
      <c r="D70" s="66"/>
      <c r="E70" s="66"/>
      <c r="F70" s="66"/>
      <c r="G70" s="88"/>
    </row>
    <row r="71" spans="1:7" ht="15.75" x14ac:dyDescent="0.2">
      <c r="A71" s="478"/>
      <c r="B71" s="72" t="s">
        <v>913</v>
      </c>
      <c r="C71" s="73"/>
      <c r="D71" s="66"/>
      <c r="E71" s="66"/>
      <c r="F71" s="66"/>
      <c r="G71" s="88"/>
    </row>
    <row r="72" spans="1:7" ht="15.75" x14ac:dyDescent="0.2">
      <c r="A72" s="478"/>
      <c r="B72" s="72" t="s">
        <v>767</v>
      </c>
      <c r="C72" s="73" t="s">
        <v>939</v>
      </c>
      <c r="D72" s="66"/>
      <c r="E72" s="66"/>
      <c r="F72" s="66"/>
      <c r="G72" s="88"/>
    </row>
    <row r="73" spans="1:7" ht="94.5" x14ac:dyDescent="0.2">
      <c r="A73" s="478"/>
      <c r="B73" s="72" t="s">
        <v>880</v>
      </c>
      <c r="C73" s="73" t="s">
        <v>939</v>
      </c>
      <c r="D73" s="66"/>
      <c r="E73" s="66"/>
      <c r="F73" s="66"/>
      <c r="G73" s="88"/>
    </row>
    <row r="74" spans="1:7" ht="15.75" x14ac:dyDescent="0.2">
      <c r="A74" s="478"/>
      <c r="B74" s="72" t="s">
        <v>881</v>
      </c>
      <c r="C74" s="73" t="s">
        <v>99</v>
      </c>
      <c r="D74" s="66"/>
      <c r="E74" s="66"/>
      <c r="F74" s="66"/>
      <c r="G74" s="88"/>
    </row>
    <row r="75" spans="1:7" ht="15.75" x14ac:dyDescent="0.2">
      <c r="A75" s="478"/>
      <c r="B75" s="72" t="s">
        <v>913</v>
      </c>
      <c r="C75" s="73"/>
      <c r="D75" s="66"/>
      <c r="E75" s="66"/>
      <c r="F75" s="66"/>
      <c r="G75" s="88"/>
    </row>
    <row r="76" spans="1:7" ht="15.75" x14ac:dyDescent="0.2">
      <c r="A76" s="478"/>
      <c r="B76" s="72" t="s">
        <v>767</v>
      </c>
      <c r="C76" s="73" t="s">
        <v>936</v>
      </c>
      <c r="D76" s="66"/>
      <c r="E76" s="66"/>
      <c r="F76" s="66"/>
      <c r="G76" s="88"/>
    </row>
    <row r="77" spans="1:7" ht="15.75" x14ac:dyDescent="0.2">
      <c r="A77" s="478"/>
      <c r="B77" s="72" t="s">
        <v>882</v>
      </c>
      <c r="C77" s="73" t="s">
        <v>936</v>
      </c>
      <c r="D77" s="66"/>
      <c r="E77" s="66"/>
      <c r="F77" s="66"/>
      <c r="G77" s="88"/>
    </row>
    <row r="78" spans="1:7" ht="15.75" x14ac:dyDescent="0.2">
      <c r="A78" s="74"/>
      <c r="B78" s="72"/>
      <c r="C78" s="73"/>
      <c r="D78" s="66"/>
      <c r="E78" s="66"/>
      <c r="F78" s="66"/>
      <c r="G78" s="88"/>
    </row>
    <row r="79" spans="1:7" ht="15.75" customHeight="1" x14ac:dyDescent="0.2">
      <c r="A79" s="478" t="s">
        <v>883</v>
      </c>
      <c r="B79" s="72" t="s">
        <v>884</v>
      </c>
      <c r="C79" s="73" t="s">
        <v>939</v>
      </c>
      <c r="D79" s="66"/>
      <c r="E79" s="66"/>
      <c r="F79" s="66"/>
      <c r="G79" s="88"/>
    </row>
    <row r="80" spans="1:7" ht="15.75" x14ac:dyDescent="0.2">
      <c r="A80" s="478"/>
      <c r="B80" s="72"/>
      <c r="C80" s="75" t="s">
        <v>98</v>
      </c>
      <c r="D80" s="66"/>
      <c r="E80" s="66"/>
      <c r="F80" s="66"/>
      <c r="G80" s="88"/>
    </row>
    <row r="81" spans="1:7" ht="15.75" x14ac:dyDescent="0.2">
      <c r="A81" s="478"/>
      <c r="B81" s="72" t="s">
        <v>913</v>
      </c>
      <c r="C81" s="73"/>
      <c r="D81" s="66"/>
      <c r="E81" s="66"/>
      <c r="F81" s="66"/>
      <c r="G81" s="88"/>
    </row>
    <row r="82" spans="1:7" ht="15.75" x14ac:dyDescent="0.2">
      <c r="A82" s="478"/>
      <c r="B82" s="72" t="s">
        <v>767</v>
      </c>
      <c r="C82" s="73" t="s">
        <v>939</v>
      </c>
      <c r="D82" s="66"/>
      <c r="E82" s="66"/>
      <c r="F82" s="66"/>
      <c r="G82" s="88"/>
    </row>
    <row r="83" spans="1:7" ht="15.75" x14ac:dyDescent="0.2">
      <c r="A83" s="478"/>
      <c r="B83" s="72"/>
      <c r="C83" s="75" t="s">
        <v>133</v>
      </c>
      <c r="D83" s="66"/>
      <c r="E83" s="66"/>
      <c r="F83" s="66"/>
      <c r="G83" s="88"/>
    </row>
    <row r="84" spans="1:7" ht="15.75" x14ac:dyDescent="0.2">
      <c r="A84" s="74"/>
      <c r="B84" s="72"/>
      <c r="C84" s="73"/>
      <c r="D84" s="66"/>
      <c r="E84" s="66"/>
      <c r="F84" s="66"/>
      <c r="G84" s="88"/>
    </row>
    <row r="85" spans="1:7" ht="15.75" x14ac:dyDescent="0.2">
      <c r="A85" s="478" t="s">
        <v>885</v>
      </c>
      <c r="B85" s="72" t="s">
        <v>886</v>
      </c>
      <c r="C85" s="73" t="s">
        <v>115</v>
      </c>
      <c r="D85" s="66"/>
      <c r="E85" s="66"/>
      <c r="F85" s="66"/>
      <c r="G85" s="88"/>
    </row>
    <row r="86" spans="1:7" ht="15.75" x14ac:dyDescent="0.2">
      <c r="A86" s="478"/>
      <c r="B86" s="72" t="s">
        <v>720</v>
      </c>
      <c r="C86" s="73"/>
      <c r="D86" s="66"/>
      <c r="E86" s="66"/>
      <c r="F86" s="66"/>
      <c r="G86" s="88"/>
    </row>
    <row r="87" spans="1:7" ht="15.75" x14ac:dyDescent="0.2">
      <c r="A87" s="478"/>
      <c r="B87" s="72" t="s">
        <v>887</v>
      </c>
      <c r="C87" s="73" t="s">
        <v>115</v>
      </c>
      <c r="D87" s="66"/>
      <c r="E87" s="66"/>
      <c r="F87" s="66"/>
      <c r="G87" s="88"/>
    </row>
    <row r="88" spans="1:7" ht="31.5" x14ac:dyDescent="0.2">
      <c r="A88" s="478"/>
      <c r="B88" s="72" t="s">
        <v>888</v>
      </c>
      <c r="C88" s="73" t="s">
        <v>115</v>
      </c>
      <c r="D88" s="66"/>
      <c r="E88" s="66"/>
      <c r="F88" s="66"/>
      <c r="G88" s="88"/>
    </row>
    <row r="89" spans="1:7" ht="15.75" x14ac:dyDescent="0.2">
      <c r="A89" s="478"/>
      <c r="B89" s="72" t="s">
        <v>720</v>
      </c>
      <c r="C89" s="73"/>
      <c r="D89" s="66"/>
      <c r="E89" s="66"/>
      <c r="F89" s="66"/>
      <c r="G89" s="88"/>
    </row>
    <row r="90" spans="1:7" ht="15.75" x14ac:dyDescent="0.2">
      <c r="A90" s="478"/>
      <c r="B90" s="72" t="s">
        <v>889</v>
      </c>
      <c r="C90" s="73" t="s">
        <v>115</v>
      </c>
      <c r="D90" s="66"/>
      <c r="E90" s="66"/>
      <c r="F90" s="66"/>
      <c r="G90" s="88"/>
    </row>
    <row r="91" spans="1:7" ht="15.75" x14ac:dyDescent="0.2">
      <c r="A91" s="74"/>
      <c r="B91" s="72"/>
      <c r="C91" s="73"/>
      <c r="D91" s="66"/>
      <c r="E91" s="66"/>
      <c r="F91" s="66"/>
      <c r="G91" s="88"/>
    </row>
    <row r="92" spans="1:7" ht="31.5" x14ac:dyDescent="0.2">
      <c r="A92" s="478" t="s">
        <v>890</v>
      </c>
      <c r="B92" s="72" t="s">
        <v>891</v>
      </c>
      <c r="C92" s="73" t="s">
        <v>115</v>
      </c>
      <c r="D92" s="94"/>
      <c r="E92" s="94"/>
      <c r="F92" s="94"/>
      <c r="G92" s="95"/>
    </row>
    <row r="93" spans="1:7" ht="15.75" x14ac:dyDescent="0.2">
      <c r="A93" s="478"/>
      <c r="B93" s="72" t="s">
        <v>720</v>
      </c>
      <c r="C93" s="73"/>
      <c r="D93" s="94"/>
      <c r="E93" s="94"/>
      <c r="F93" s="94"/>
      <c r="G93" s="95"/>
    </row>
    <row r="94" spans="1:7" ht="15.75" x14ac:dyDescent="0.2">
      <c r="A94" s="478"/>
      <c r="B94" s="72" t="s">
        <v>892</v>
      </c>
      <c r="C94" s="73" t="s">
        <v>115</v>
      </c>
      <c r="D94" s="96"/>
      <c r="E94" s="96"/>
      <c r="F94" s="96"/>
      <c r="G94" s="97"/>
    </row>
    <row r="95" spans="1:7" ht="15.75" x14ac:dyDescent="0.2">
      <c r="A95" s="74"/>
      <c r="B95" s="72"/>
      <c r="C95" s="73"/>
      <c r="D95" s="94"/>
      <c r="E95" s="94"/>
      <c r="F95" s="94"/>
      <c r="G95" s="95"/>
    </row>
    <row r="96" spans="1:7" ht="31.5" x14ac:dyDescent="0.2">
      <c r="A96" s="478" t="s">
        <v>893</v>
      </c>
      <c r="B96" s="72" t="s">
        <v>903</v>
      </c>
      <c r="C96" s="73" t="s">
        <v>115</v>
      </c>
      <c r="D96" s="94"/>
      <c r="E96" s="94"/>
      <c r="F96" s="94"/>
      <c r="G96" s="95"/>
    </row>
    <row r="97" spans="1:7" ht="15.75" x14ac:dyDescent="0.2">
      <c r="A97" s="478"/>
      <c r="B97" s="72" t="s">
        <v>913</v>
      </c>
      <c r="C97" s="73"/>
      <c r="D97" s="94"/>
      <c r="E97" s="94"/>
      <c r="F97" s="94"/>
      <c r="G97" s="95"/>
    </row>
    <row r="98" spans="1:7" ht="15.75" x14ac:dyDescent="0.2">
      <c r="A98" s="478"/>
      <c r="B98" s="72" t="s">
        <v>904</v>
      </c>
      <c r="C98" s="73" t="s">
        <v>115</v>
      </c>
      <c r="D98" s="94"/>
      <c r="E98" s="94"/>
      <c r="F98" s="94"/>
      <c r="G98" s="95"/>
    </row>
    <row r="99" spans="1:7" ht="15.75" x14ac:dyDescent="0.2">
      <c r="A99" s="478"/>
      <c r="B99" s="72" t="s">
        <v>720</v>
      </c>
      <c r="C99" s="73"/>
      <c r="D99" s="94"/>
      <c r="E99" s="94"/>
      <c r="F99" s="94"/>
      <c r="G99" s="95"/>
    </row>
    <row r="100" spans="1:7" ht="15.75" x14ac:dyDescent="0.2">
      <c r="A100" s="478"/>
      <c r="B100" s="72" t="s">
        <v>905</v>
      </c>
      <c r="C100" s="73" t="s">
        <v>115</v>
      </c>
      <c r="D100" s="94"/>
      <c r="E100" s="94"/>
      <c r="F100" s="94"/>
      <c r="G100" s="95"/>
    </row>
    <row r="101" spans="1:7" ht="32.25" thickBot="1" x14ac:dyDescent="0.25">
      <c r="A101" s="479"/>
      <c r="B101" s="72" t="s">
        <v>906</v>
      </c>
      <c r="C101" s="76" t="s">
        <v>115</v>
      </c>
      <c r="D101" s="98"/>
      <c r="E101" s="98"/>
      <c r="F101" s="98"/>
      <c r="G101" s="99"/>
    </row>
    <row r="102" spans="1:7" ht="13.5" thickTop="1" x14ac:dyDescent="0.2">
      <c r="A102" s="42"/>
      <c r="B102" s="77"/>
      <c r="C102" s="78"/>
      <c r="D102" s="42"/>
      <c r="E102" s="42"/>
      <c r="F102" s="42"/>
      <c r="G102" s="42"/>
    </row>
    <row r="103" spans="1:7" ht="31.5" x14ac:dyDescent="0.2">
      <c r="A103" s="42"/>
      <c r="B103" s="79" t="s">
        <v>908</v>
      </c>
      <c r="C103" s="78"/>
      <c r="D103" s="42"/>
      <c r="E103" s="42"/>
      <c r="F103" s="42"/>
      <c r="G103" s="42"/>
    </row>
    <row r="104" spans="1:7" ht="15.75" x14ac:dyDescent="0.2">
      <c r="A104" s="42"/>
      <c r="B104" s="80" t="s">
        <v>909</v>
      </c>
      <c r="C104" s="81"/>
      <c r="D104" s="42"/>
      <c r="E104" s="42"/>
      <c r="F104" s="42"/>
      <c r="G104" s="42"/>
    </row>
    <row r="105" spans="1:7" ht="15.75" x14ac:dyDescent="0.2">
      <c r="A105" s="42"/>
      <c r="B105" s="82" t="s">
        <v>742</v>
      </c>
      <c r="C105" s="78"/>
      <c r="D105" s="42"/>
      <c r="E105" s="42"/>
      <c r="F105" s="42"/>
      <c r="G105" s="42"/>
    </row>
  </sheetData>
  <sheetProtection password="E16C" sheet="1" objects="1" scenarios="1"/>
  <customSheetViews>
    <customSheetView guid="{4D3410BB-2371-487E-AAF7-AC8AFE6E56CA}" scale="75" showPageBreaks="1" fitToPage="1" view="pageBreakPreview" showRuler="0">
      <pane xSplit="3" ySplit="4" topLeftCell="D73" activePane="bottomRight" state="frozen"/>
      <selection pane="bottomRight" activeCell="B8" sqref="B8"/>
      <rowBreaks count="2" manualBreakCount="2">
        <brk id="34" max="16383" man="1"/>
        <brk id="69" max="6" man="1"/>
      </rowBreaks>
      <pageMargins left="0.62" right="0.75" top="0.72" bottom="0.6" header="0.5" footer="0.5"/>
      <pageSetup paperSize="9" scale="62" fitToHeight="2" orientation="portrait" r:id="rId1"/>
      <headerFooter alignWithMargins="0"/>
    </customSheetView>
    <customSheetView guid="{1CCF9464-AEC0-4C0F-98A5-E7B17D04C7EE}" scale="75" showPageBreaks="1" fitToPage="1" view="pageBreakPreview" showRuler="0">
      <pane xSplit="3" ySplit="4" topLeftCell="D73" activePane="bottomRight" state="frozen"/>
      <selection pane="bottomRight" activeCell="B8" sqref="B8"/>
      <rowBreaks count="2" manualBreakCount="2">
        <brk id="34" max="16383" man="1"/>
        <brk id="69" max="6" man="1"/>
      </rowBreaks>
      <pageMargins left="0.62" right="0.75" top="0.72" bottom="0.6" header="0.5" footer="0.5"/>
      <pageSetup paperSize="9" scale="62" fitToHeight="2" orientation="portrait" r:id="rId2"/>
      <headerFooter alignWithMargins="0"/>
    </customSheetView>
    <customSheetView guid="{F999748C-9832-11D8-83FB-00E04C392051}" scale="98" showPageBreaks="1" fitToPage="1" view="pageBreakPreview" showRuler="0">
      <pane xSplit="3" ySplit="4" topLeftCell="D5" activePane="bottomRight" state="frozen"/>
      <selection pane="bottomRight" activeCell="A4" sqref="A4"/>
      <rowBreaks count="2" manualBreakCount="2">
        <brk id="34" max="16383" man="1"/>
        <brk id="69" max="6" man="1"/>
      </rowBreaks>
      <pageMargins left="0.62" right="0.75" top="0.72" bottom="0.6" header="0.5" footer="0.5"/>
      <pageSetup paperSize="9" scale="62" fitToHeight="2" orientation="portrait" r:id="rId3"/>
      <headerFooter alignWithMargins="0"/>
    </customSheetView>
    <customSheetView guid="{0F955BED-3AA5-4ED9-8747-25E63CDA70F7}" scale="98" showPageBreaks="1" fitToPage="1" view="pageBreakPreview" showRuler="0">
      <pane xSplit="3" ySplit="4" topLeftCell="D5" activePane="bottomRight" state="frozen"/>
      <selection pane="bottomRight" activeCell="A4" sqref="A4"/>
      <rowBreaks count="2" manualBreakCount="2">
        <brk id="34" max="16383" man="1"/>
        <brk id="69" max="6" man="1"/>
      </rowBreaks>
      <pageMargins left="0.62" right="0.75" top="0.72" bottom="0.6" header="0.5" footer="0.5"/>
      <pageSetup paperSize="9" scale="62" fitToHeight="2" orientation="portrait" r:id="rId4"/>
      <headerFooter alignWithMargins="0"/>
    </customSheetView>
    <customSheetView guid="{77D4B8AA-2D12-454E-8920-2F102814BFC0}" scale="75" showPageBreaks="1" fitToPage="1" printArea="1" view="pageBreakPreview" showRuler="0" topLeftCell="A64">
      <selection activeCell="C72" sqref="C72"/>
      <rowBreaks count="1" manualBreakCount="1">
        <brk id="67" max="16383" man="1"/>
      </rowBreaks>
      <pageMargins left="0.62" right="0.61" top="0.72" bottom="0.6" header="0.5" footer="0.5"/>
      <pageSetup paperSize="9" scale="65" fitToHeight="0" orientation="portrait" r:id="rId5"/>
      <headerFooter alignWithMargins="0"/>
    </customSheetView>
  </customSheetViews>
  <mergeCells count="25">
    <mergeCell ref="B35:B36"/>
    <mergeCell ref="A5:A7"/>
    <mergeCell ref="A18:A25"/>
    <mergeCell ref="A27:A33"/>
    <mergeCell ref="A35:A66"/>
    <mergeCell ref="B38:B39"/>
    <mergeCell ref="B40:B41"/>
    <mergeCell ref="B42:B43"/>
    <mergeCell ref="B44:B45"/>
    <mergeCell ref="B62:B63"/>
    <mergeCell ref="B68:E68"/>
    <mergeCell ref="B58:B59"/>
    <mergeCell ref="B46:B47"/>
    <mergeCell ref="B48:B49"/>
    <mergeCell ref="B60:B61"/>
    <mergeCell ref="B50:B51"/>
    <mergeCell ref="B52:B53"/>
    <mergeCell ref="B54:B55"/>
    <mergeCell ref="B56:B57"/>
    <mergeCell ref="A96:A101"/>
    <mergeCell ref="A9:A11"/>
    <mergeCell ref="A70:A77"/>
    <mergeCell ref="A79:A83"/>
    <mergeCell ref="A85:A90"/>
    <mergeCell ref="A92:A94"/>
  </mergeCells>
  <phoneticPr fontId="0" type="noConversion"/>
  <pageMargins left="0.62" right="0.75" top="0.72" bottom="0.6" header="0.5" footer="0.5"/>
  <pageSetup paperSize="9" scale="61" fitToHeight="2" orientation="portrait" r:id="rId6"/>
  <headerFooter alignWithMargins="0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B1:L86"/>
  <sheetViews>
    <sheetView workbookViewId="0">
      <pane xSplit="1" ySplit="6" topLeftCell="B7" activePane="bottomRight" state="frozen"/>
      <selection activeCell="B24" sqref="B24"/>
      <selection pane="topRight" activeCell="B24" sqref="B24"/>
      <selection pane="bottomLeft" activeCell="B24" sqref="B24"/>
      <selection pane="bottomRight" activeCell="C40" sqref="C40"/>
    </sheetView>
  </sheetViews>
  <sheetFormatPr defaultRowHeight="12.75" x14ac:dyDescent="0.2"/>
  <cols>
    <col min="1" max="1" width="4.7109375" customWidth="1"/>
    <col min="2" max="2" width="15.85546875" customWidth="1"/>
    <col min="3" max="3" width="39" customWidth="1"/>
    <col min="4" max="4" width="19.7109375" customWidth="1"/>
    <col min="5" max="5" width="15.5703125" customWidth="1"/>
    <col min="6" max="6" width="9.5703125" customWidth="1"/>
    <col min="7" max="7" width="14.85546875" customWidth="1"/>
    <col min="9" max="9" width="14.140625" customWidth="1"/>
    <col min="10" max="10" width="9.42578125" customWidth="1"/>
    <col min="11" max="11" width="14.7109375" customWidth="1"/>
    <col min="12" max="12" width="10.140625" customWidth="1"/>
  </cols>
  <sheetData>
    <row r="1" spans="2:12" ht="15.75" x14ac:dyDescent="0.25">
      <c r="B1" s="9" t="s">
        <v>248</v>
      </c>
      <c r="C1" s="9"/>
      <c r="D1" s="10" t="s">
        <v>758</v>
      </c>
      <c r="E1" s="35"/>
      <c r="G1" s="11"/>
      <c r="H1" s="11"/>
    </row>
    <row r="2" spans="2:12" x14ac:dyDescent="0.2">
      <c r="B2" s="11" t="s">
        <v>249</v>
      </c>
      <c r="C2" s="11"/>
      <c r="D2" s="11"/>
      <c r="E2" s="11"/>
      <c r="F2" s="11"/>
      <c r="G2" s="11"/>
      <c r="H2" s="11"/>
    </row>
    <row r="3" spans="2:12" ht="13.5" thickBot="1" x14ac:dyDescent="0.25">
      <c r="B3" s="11" t="s">
        <v>0</v>
      </c>
      <c r="C3" s="11"/>
      <c r="D3" s="12" t="s">
        <v>250</v>
      </c>
      <c r="F3" s="11"/>
      <c r="G3" s="11"/>
      <c r="H3" s="11"/>
    </row>
    <row r="4" spans="2:12" ht="13.5" thickBot="1" x14ac:dyDescent="0.25">
      <c r="B4" s="13" t="s">
        <v>754</v>
      </c>
      <c r="C4" s="14" t="s">
        <v>251</v>
      </c>
      <c r="D4" s="14" t="s">
        <v>252</v>
      </c>
      <c r="E4" s="15">
        <v>2003</v>
      </c>
      <c r="F4" s="16" t="s">
        <v>928</v>
      </c>
      <c r="G4" s="15">
        <v>2004</v>
      </c>
      <c r="H4" s="16" t="s">
        <v>928</v>
      </c>
      <c r="I4" s="17">
        <v>2005</v>
      </c>
      <c r="J4" s="18" t="s">
        <v>929</v>
      </c>
      <c r="K4" s="17">
        <v>2006</v>
      </c>
      <c r="L4" s="18" t="s">
        <v>930</v>
      </c>
    </row>
    <row r="5" spans="2:12" ht="39" thickBot="1" x14ac:dyDescent="0.25">
      <c r="B5" s="19"/>
      <c r="C5" s="20"/>
      <c r="D5" s="36" t="s">
        <v>253</v>
      </c>
      <c r="E5" s="30" t="s">
        <v>253</v>
      </c>
      <c r="F5" s="30" t="s">
        <v>254</v>
      </c>
      <c r="G5" s="30" t="s">
        <v>253</v>
      </c>
      <c r="H5" s="30" t="s">
        <v>254</v>
      </c>
      <c r="I5" s="30" t="s">
        <v>253</v>
      </c>
      <c r="J5" s="30" t="s">
        <v>254</v>
      </c>
      <c r="K5" s="30" t="s">
        <v>253</v>
      </c>
      <c r="L5" s="37" t="s">
        <v>254</v>
      </c>
    </row>
    <row r="6" spans="2:12" x14ac:dyDescent="0.2">
      <c r="C6" s="21" t="s">
        <v>255</v>
      </c>
      <c r="D6" s="25"/>
      <c r="E6" s="25"/>
      <c r="F6" s="46"/>
      <c r="G6" s="25"/>
      <c r="H6" s="25"/>
      <c r="I6" s="25"/>
      <c r="J6" s="25"/>
    </row>
    <row r="7" spans="2:12" x14ac:dyDescent="0.2">
      <c r="B7" s="28">
        <v>2701</v>
      </c>
      <c r="C7" s="22" t="s">
        <v>256</v>
      </c>
      <c r="D7" s="25"/>
      <c r="E7" s="100"/>
      <c r="F7" s="101"/>
      <c r="G7" s="102"/>
      <c r="H7" s="101"/>
      <c r="I7" s="101"/>
      <c r="J7" s="101"/>
      <c r="K7" s="103"/>
      <c r="L7" s="103"/>
    </row>
    <row r="8" spans="2:12" x14ac:dyDescent="0.2">
      <c r="B8" s="22">
        <v>2709</v>
      </c>
      <c r="C8" t="s">
        <v>257</v>
      </c>
      <c r="D8" s="23" t="s">
        <v>946</v>
      </c>
      <c r="E8" s="100"/>
      <c r="F8" s="104"/>
      <c r="G8" s="100"/>
      <c r="H8" s="104"/>
      <c r="I8" s="104"/>
      <c r="J8" s="104"/>
      <c r="K8" s="105"/>
      <c r="L8" s="105"/>
    </row>
    <row r="9" spans="2:12" x14ac:dyDescent="0.2">
      <c r="B9" s="22">
        <v>2710</v>
      </c>
      <c r="C9" t="s">
        <v>258</v>
      </c>
      <c r="D9" s="23" t="s">
        <v>946</v>
      </c>
      <c r="E9" s="100"/>
      <c r="F9" s="104"/>
      <c r="G9" s="100"/>
      <c r="H9" s="104"/>
      <c r="I9" s="104"/>
      <c r="J9" s="104"/>
      <c r="K9" s="105"/>
      <c r="L9" s="105"/>
    </row>
    <row r="10" spans="2:12" x14ac:dyDescent="0.2">
      <c r="B10" s="22">
        <v>271121000</v>
      </c>
      <c r="C10" t="s">
        <v>259</v>
      </c>
      <c r="D10" s="23" t="s">
        <v>262</v>
      </c>
      <c r="E10" s="100"/>
      <c r="F10" s="104"/>
      <c r="G10" s="100"/>
      <c r="H10" s="104"/>
      <c r="I10" s="104"/>
      <c r="J10" s="104"/>
      <c r="K10" s="105"/>
      <c r="L10" s="105"/>
    </row>
    <row r="11" spans="2:12" x14ac:dyDescent="0.2">
      <c r="B11" s="22">
        <v>2716</v>
      </c>
      <c r="C11" t="s">
        <v>163</v>
      </c>
      <c r="D11" s="23" t="s">
        <v>263</v>
      </c>
      <c r="E11" s="100"/>
      <c r="F11" s="104"/>
      <c r="G11" s="100"/>
      <c r="H11" s="104"/>
      <c r="I11" s="104"/>
      <c r="J11" s="104"/>
      <c r="K11" s="105"/>
      <c r="L11" s="105"/>
    </row>
    <row r="12" spans="2:12" x14ac:dyDescent="0.2">
      <c r="B12" s="22">
        <v>3102</v>
      </c>
      <c r="C12" t="s">
        <v>264</v>
      </c>
      <c r="D12" s="23" t="s">
        <v>946</v>
      </c>
      <c r="E12" s="106"/>
      <c r="F12" s="105"/>
      <c r="G12" s="106"/>
      <c r="H12" s="105"/>
      <c r="I12" s="105"/>
      <c r="J12" s="105"/>
      <c r="K12" s="105"/>
      <c r="L12" s="105"/>
    </row>
    <row r="13" spans="2:12" x14ac:dyDescent="0.2">
      <c r="B13" s="22">
        <v>3104</v>
      </c>
      <c r="C13" t="s">
        <v>265</v>
      </c>
      <c r="D13" s="23" t="s">
        <v>946</v>
      </c>
      <c r="E13" s="106"/>
      <c r="F13" s="105"/>
      <c r="G13" s="106"/>
      <c r="H13" s="105"/>
      <c r="I13" s="105"/>
      <c r="J13" s="105"/>
      <c r="K13" s="105"/>
      <c r="L13" s="105"/>
    </row>
    <row r="14" spans="2:12" x14ac:dyDescent="0.2">
      <c r="B14" s="22">
        <v>3105</v>
      </c>
      <c r="C14" t="s">
        <v>266</v>
      </c>
      <c r="D14" s="23" t="s">
        <v>946</v>
      </c>
      <c r="E14" s="106"/>
      <c r="F14" s="105"/>
      <c r="G14" s="106"/>
      <c r="H14" s="105"/>
      <c r="I14" s="105"/>
      <c r="J14" s="105"/>
      <c r="K14" s="105"/>
      <c r="L14" s="105"/>
    </row>
    <row r="15" spans="2:12" x14ac:dyDescent="0.2">
      <c r="B15" s="22">
        <v>4403</v>
      </c>
      <c r="C15" t="s">
        <v>267</v>
      </c>
      <c r="D15" s="23" t="s">
        <v>268</v>
      </c>
      <c r="E15" s="106"/>
      <c r="F15" s="105"/>
      <c r="G15" s="106"/>
      <c r="H15" s="105"/>
      <c r="I15" s="105"/>
      <c r="J15" s="105"/>
      <c r="K15" s="105"/>
      <c r="L15" s="105"/>
    </row>
    <row r="16" spans="2:12" x14ac:dyDescent="0.2">
      <c r="B16" s="22">
        <v>4407</v>
      </c>
      <c r="C16" t="s">
        <v>269</v>
      </c>
      <c r="D16" s="23" t="s">
        <v>946</v>
      </c>
      <c r="E16" s="106"/>
      <c r="F16" s="105"/>
      <c r="G16" s="106"/>
      <c r="H16" s="105"/>
      <c r="I16" s="105"/>
      <c r="J16" s="105"/>
      <c r="K16" s="105"/>
      <c r="L16" s="105"/>
    </row>
    <row r="17" spans="2:12" x14ac:dyDescent="0.2">
      <c r="B17" s="22" t="s">
        <v>270</v>
      </c>
      <c r="C17" t="s">
        <v>271</v>
      </c>
      <c r="D17" s="23" t="s">
        <v>946</v>
      </c>
      <c r="E17" s="106"/>
      <c r="F17" s="105"/>
      <c r="G17" s="106"/>
      <c r="H17" s="105"/>
      <c r="I17" s="105"/>
      <c r="J17" s="105"/>
      <c r="K17" s="105"/>
      <c r="L17" s="105"/>
    </row>
    <row r="18" spans="2:12" x14ac:dyDescent="0.2">
      <c r="B18" s="22">
        <v>72</v>
      </c>
      <c r="C18" t="s">
        <v>272</v>
      </c>
      <c r="D18" s="23" t="s">
        <v>946</v>
      </c>
      <c r="E18" s="106"/>
      <c r="F18" s="105"/>
      <c r="G18" s="106"/>
      <c r="H18" s="105"/>
      <c r="I18" s="105"/>
      <c r="J18" s="105"/>
      <c r="K18" s="105"/>
      <c r="L18" s="105"/>
    </row>
    <row r="19" spans="2:12" x14ac:dyDescent="0.2">
      <c r="B19" s="22">
        <v>7403</v>
      </c>
      <c r="C19" t="s">
        <v>273</v>
      </c>
      <c r="D19" s="23" t="s">
        <v>946</v>
      </c>
      <c r="E19" s="106"/>
      <c r="F19" s="105"/>
      <c r="G19" s="106"/>
      <c r="H19" s="105"/>
      <c r="I19" s="105"/>
      <c r="J19" s="105"/>
      <c r="K19" s="105"/>
      <c r="L19" s="105"/>
    </row>
    <row r="20" spans="2:12" x14ac:dyDescent="0.2">
      <c r="B20" s="22">
        <v>7502</v>
      </c>
      <c r="C20" t="s">
        <v>277</v>
      </c>
      <c r="D20" s="23" t="s">
        <v>946</v>
      </c>
      <c r="E20" s="106"/>
      <c r="F20" s="105"/>
      <c r="G20" s="106"/>
      <c r="H20" s="105"/>
      <c r="I20" s="105"/>
      <c r="J20" s="105"/>
      <c r="K20" s="105"/>
      <c r="L20" s="105"/>
    </row>
    <row r="21" spans="2:12" x14ac:dyDescent="0.2">
      <c r="B21" s="22">
        <v>7601</v>
      </c>
      <c r="C21" t="s">
        <v>278</v>
      </c>
      <c r="D21" s="23" t="s">
        <v>946</v>
      </c>
      <c r="E21" s="106"/>
      <c r="F21" s="105"/>
      <c r="G21" s="106"/>
      <c r="H21" s="105"/>
      <c r="I21" s="105"/>
      <c r="J21" s="105"/>
      <c r="K21" s="105"/>
      <c r="L21" s="105"/>
    </row>
    <row r="22" spans="2:12" x14ac:dyDescent="0.2">
      <c r="B22" s="22" t="s">
        <v>279</v>
      </c>
      <c r="C22" t="s">
        <v>280</v>
      </c>
      <c r="D22" s="23" t="s">
        <v>281</v>
      </c>
      <c r="E22" s="106"/>
      <c r="F22" s="105"/>
      <c r="G22" s="106"/>
      <c r="H22" s="105"/>
      <c r="I22" s="105"/>
      <c r="J22" s="105"/>
      <c r="K22" s="107"/>
      <c r="L22" s="105"/>
    </row>
    <row r="23" spans="2:12" x14ac:dyDescent="0.2">
      <c r="B23" s="22">
        <v>8703</v>
      </c>
      <c r="C23" t="s">
        <v>282</v>
      </c>
      <c r="D23" s="23" t="s">
        <v>283</v>
      </c>
      <c r="E23" s="106"/>
      <c r="F23" s="105"/>
      <c r="G23" s="106"/>
      <c r="H23" s="105"/>
      <c r="I23" s="105"/>
      <c r="J23" s="105"/>
      <c r="K23" s="105"/>
      <c r="L23" s="105"/>
    </row>
    <row r="24" spans="2:12" x14ac:dyDescent="0.2">
      <c r="B24" s="22">
        <v>8704</v>
      </c>
      <c r="C24" t="s">
        <v>940</v>
      </c>
      <c r="D24" s="23" t="s">
        <v>283</v>
      </c>
      <c r="E24" s="106"/>
      <c r="F24" s="105"/>
      <c r="G24" s="106"/>
      <c r="H24" s="105"/>
      <c r="I24" s="105"/>
      <c r="J24" s="105"/>
      <c r="K24" s="105"/>
      <c r="L24" s="105"/>
    </row>
    <row r="25" spans="2:12" x14ac:dyDescent="0.2">
      <c r="B25" s="22"/>
      <c r="C25" s="21" t="s">
        <v>284</v>
      </c>
      <c r="D25" s="23"/>
      <c r="E25" s="106"/>
      <c r="F25" s="105"/>
      <c r="G25" s="106"/>
      <c r="H25" s="105"/>
      <c r="I25" s="105"/>
      <c r="J25" s="105"/>
      <c r="K25" s="105"/>
      <c r="L25" s="105"/>
    </row>
    <row r="26" spans="2:12" x14ac:dyDescent="0.2">
      <c r="B26" s="22"/>
      <c r="C26" s="21" t="s">
        <v>907</v>
      </c>
      <c r="D26" s="23"/>
      <c r="E26" s="106"/>
      <c r="F26" s="103"/>
      <c r="G26" s="108"/>
      <c r="H26" s="103"/>
      <c r="I26" s="103"/>
      <c r="J26" s="103"/>
      <c r="K26" s="103"/>
      <c r="L26" s="103"/>
    </row>
    <row r="27" spans="2:12" x14ac:dyDescent="0.2">
      <c r="B27" s="22" t="s">
        <v>285</v>
      </c>
      <c r="C27" t="s">
        <v>287</v>
      </c>
      <c r="D27" s="23" t="s">
        <v>946</v>
      </c>
      <c r="E27" s="106"/>
      <c r="F27" s="105"/>
      <c r="G27" s="106"/>
      <c r="H27" s="105"/>
      <c r="I27" s="105"/>
      <c r="J27" s="105"/>
      <c r="K27" s="105"/>
      <c r="L27" s="105"/>
    </row>
    <row r="28" spans="2:12" x14ac:dyDescent="0.2">
      <c r="B28" s="24" t="s">
        <v>288</v>
      </c>
      <c r="C28" t="s">
        <v>289</v>
      </c>
      <c r="D28" s="23" t="s">
        <v>946</v>
      </c>
      <c r="E28" s="106"/>
      <c r="F28" s="105"/>
      <c r="G28" s="106"/>
      <c r="H28" s="105"/>
      <c r="I28" s="105"/>
      <c r="J28" s="105"/>
      <c r="K28" s="105"/>
      <c r="L28" s="105"/>
    </row>
    <row r="29" spans="2:12" x14ac:dyDescent="0.2">
      <c r="B29" s="24" t="s">
        <v>290</v>
      </c>
      <c r="C29" t="s">
        <v>291</v>
      </c>
      <c r="D29" s="23" t="s">
        <v>946</v>
      </c>
      <c r="E29" s="106"/>
      <c r="F29" s="105"/>
      <c r="G29" s="106"/>
      <c r="H29" s="105"/>
      <c r="I29" s="105"/>
      <c r="J29" s="105"/>
      <c r="K29" s="105"/>
      <c r="L29" s="105"/>
    </row>
    <row r="30" spans="2:12" x14ac:dyDescent="0.2">
      <c r="B30" s="22">
        <v>10</v>
      </c>
      <c r="C30" t="s">
        <v>292</v>
      </c>
      <c r="D30" s="23" t="s">
        <v>281</v>
      </c>
      <c r="E30" s="106"/>
      <c r="F30" s="105"/>
      <c r="G30" s="106"/>
      <c r="H30" s="105"/>
      <c r="I30" s="105"/>
      <c r="J30" s="105"/>
      <c r="K30" s="107"/>
      <c r="L30" s="105"/>
    </row>
    <row r="31" spans="2:12" x14ac:dyDescent="0.2">
      <c r="B31" s="22">
        <v>1512</v>
      </c>
      <c r="C31" t="s">
        <v>293</v>
      </c>
      <c r="D31" s="23" t="s">
        <v>946</v>
      </c>
      <c r="E31" s="106"/>
      <c r="F31" s="105"/>
      <c r="G31" s="106"/>
      <c r="H31" s="105"/>
      <c r="I31" s="105"/>
      <c r="J31" s="105"/>
      <c r="K31" s="105"/>
      <c r="L31" s="105"/>
    </row>
    <row r="32" spans="2:12" x14ac:dyDescent="0.2">
      <c r="B32" s="22" t="s">
        <v>294</v>
      </c>
      <c r="C32" t="s">
        <v>295</v>
      </c>
      <c r="D32" s="23" t="s">
        <v>946</v>
      </c>
      <c r="E32" s="106"/>
      <c r="F32" s="105"/>
      <c r="G32" s="106"/>
      <c r="H32" s="105"/>
      <c r="I32" s="105"/>
      <c r="J32" s="105"/>
      <c r="K32" s="105"/>
      <c r="L32" s="105"/>
    </row>
    <row r="33" spans="2:12" x14ac:dyDescent="0.2">
      <c r="B33" s="22">
        <v>22</v>
      </c>
      <c r="C33" t="s">
        <v>297</v>
      </c>
      <c r="D33" s="23" t="s">
        <v>281</v>
      </c>
      <c r="E33" s="106"/>
      <c r="F33" s="105"/>
      <c r="G33" s="106"/>
      <c r="H33" s="105"/>
      <c r="I33" s="105"/>
      <c r="J33" s="105"/>
      <c r="K33" s="107"/>
      <c r="L33" s="105"/>
    </row>
    <row r="34" spans="2:12" x14ac:dyDescent="0.2">
      <c r="B34" s="22">
        <v>2701</v>
      </c>
      <c r="C34" t="s">
        <v>256</v>
      </c>
      <c r="D34" s="23" t="s">
        <v>946</v>
      </c>
      <c r="E34" s="106"/>
      <c r="F34" s="105"/>
      <c r="G34" s="106"/>
      <c r="H34" s="105"/>
      <c r="I34" s="105"/>
      <c r="J34" s="105"/>
      <c r="K34" s="107"/>
      <c r="L34" s="105"/>
    </row>
    <row r="35" spans="2:12" x14ac:dyDescent="0.2">
      <c r="B35" s="22" t="s">
        <v>298</v>
      </c>
      <c r="C35" t="s">
        <v>299</v>
      </c>
      <c r="D35" s="23" t="s">
        <v>946</v>
      </c>
      <c r="E35" s="106"/>
      <c r="F35" s="105"/>
      <c r="G35" s="106"/>
      <c r="H35" s="105"/>
      <c r="I35" s="105"/>
      <c r="J35" s="105"/>
      <c r="K35" s="105"/>
      <c r="L35" s="105"/>
    </row>
    <row r="36" spans="2:12" x14ac:dyDescent="0.2">
      <c r="B36" s="22">
        <v>5101</v>
      </c>
      <c r="C36" t="s">
        <v>300</v>
      </c>
      <c r="D36" s="23" t="s">
        <v>946</v>
      </c>
      <c r="E36" s="106"/>
      <c r="F36" s="105"/>
      <c r="G36" s="106"/>
      <c r="H36" s="105"/>
      <c r="I36" s="105"/>
      <c r="J36" s="105"/>
      <c r="K36" s="105"/>
      <c r="L36" s="105"/>
    </row>
    <row r="37" spans="2:12" x14ac:dyDescent="0.2">
      <c r="B37" s="22">
        <v>5201</v>
      </c>
      <c r="C37" t="s">
        <v>301</v>
      </c>
      <c r="D37" s="23" t="s">
        <v>946</v>
      </c>
      <c r="E37" s="106"/>
      <c r="F37" s="105"/>
      <c r="G37" s="106"/>
      <c r="H37" s="105"/>
      <c r="I37" s="105"/>
      <c r="J37" s="105"/>
      <c r="K37" s="105"/>
      <c r="L37" s="105"/>
    </row>
    <row r="38" spans="2:12" x14ac:dyDescent="0.2">
      <c r="B38" s="22">
        <v>5301</v>
      </c>
      <c r="C38" t="s">
        <v>302</v>
      </c>
      <c r="D38" s="23" t="s">
        <v>946</v>
      </c>
      <c r="E38" s="106"/>
      <c r="F38" s="105"/>
      <c r="G38" s="106"/>
      <c r="H38" s="105"/>
      <c r="I38" s="105"/>
      <c r="J38" s="105"/>
      <c r="K38" s="105"/>
      <c r="L38" s="105"/>
    </row>
    <row r="39" spans="2:12" x14ac:dyDescent="0.2">
      <c r="B39" s="22">
        <v>72</v>
      </c>
      <c r="C39" t="s">
        <v>272</v>
      </c>
      <c r="D39" s="23" t="s">
        <v>946</v>
      </c>
      <c r="E39" s="106"/>
      <c r="F39" s="105"/>
      <c r="G39" s="106"/>
      <c r="H39" s="105"/>
      <c r="I39" s="105"/>
      <c r="J39" s="105"/>
      <c r="K39" s="105"/>
      <c r="L39" s="105"/>
    </row>
    <row r="40" spans="2:12" x14ac:dyDescent="0.2">
      <c r="B40" s="22">
        <v>7202</v>
      </c>
      <c r="C40" t="s">
        <v>303</v>
      </c>
      <c r="D40" s="23" t="s">
        <v>946</v>
      </c>
      <c r="E40" s="106"/>
      <c r="F40" s="105"/>
      <c r="G40" s="106"/>
      <c r="H40" s="105"/>
      <c r="I40" s="105"/>
      <c r="J40" s="105"/>
      <c r="K40" s="105"/>
      <c r="L40" s="105"/>
    </row>
    <row r="41" spans="2:12" x14ac:dyDescent="0.2">
      <c r="B41" s="22" t="s">
        <v>304</v>
      </c>
      <c r="C41" t="s">
        <v>944</v>
      </c>
      <c r="D41" s="23" t="s">
        <v>946</v>
      </c>
      <c r="E41" s="106"/>
      <c r="F41" s="105"/>
      <c r="G41" s="106"/>
      <c r="H41" s="105"/>
      <c r="I41" s="105"/>
      <c r="J41" s="105"/>
      <c r="K41" s="105"/>
      <c r="L41" s="105"/>
    </row>
    <row r="42" spans="2:12" x14ac:dyDescent="0.2">
      <c r="B42" s="22">
        <v>7403</v>
      </c>
      <c r="C42" t="s">
        <v>273</v>
      </c>
      <c r="D42" s="38" t="s">
        <v>946</v>
      </c>
      <c r="E42" s="106"/>
      <c r="F42" s="105"/>
      <c r="G42" s="106"/>
      <c r="H42" s="105"/>
      <c r="I42" s="105"/>
      <c r="J42" s="105"/>
      <c r="K42" s="105"/>
      <c r="L42" s="105"/>
    </row>
    <row r="43" spans="2:12" x14ac:dyDescent="0.2">
      <c r="B43" s="22">
        <v>7801</v>
      </c>
      <c r="C43" t="s">
        <v>305</v>
      </c>
      <c r="D43" s="23" t="s">
        <v>946</v>
      </c>
      <c r="E43" s="106"/>
      <c r="F43" s="105"/>
      <c r="G43" s="106"/>
      <c r="H43" s="105"/>
      <c r="I43" s="105"/>
      <c r="J43" s="105"/>
      <c r="K43" s="105"/>
      <c r="L43" s="105"/>
    </row>
    <row r="44" spans="2:12" x14ac:dyDescent="0.2">
      <c r="B44" s="22" t="s">
        <v>279</v>
      </c>
      <c r="C44" t="s">
        <v>280</v>
      </c>
      <c r="D44" s="23" t="s">
        <v>281</v>
      </c>
      <c r="E44" s="106"/>
      <c r="F44" s="105"/>
      <c r="G44" s="106"/>
      <c r="H44" s="105"/>
      <c r="I44" s="105"/>
      <c r="J44" s="105"/>
      <c r="K44" s="107"/>
      <c r="L44" s="105"/>
    </row>
    <row r="45" spans="2:12" x14ac:dyDescent="0.2">
      <c r="B45" s="22">
        <v>8703</v>
      </c>
      <c r="C45" t="s">
        <v>282</v>
      </c>
      <c r="D45" s="23" t="s">
        <v>283</v>
      </c>
      <c r="E45" s="106"/>
      <c r="F45" s="105"/>
      <c r="G45" s="106"/>
      <c r="H45" s="105"/>
      <c r="I45" s="105"/>
      <c r="J45" s="105"/>
      <c r="K45" s="105"/>
      <c r="L45" s="105"/>
    </row>
    <row r="46" spans="2:12" x14ac:dyDescent="0.2">
      <c r="B46" s="22">
        <v>8704</v>
      </c>
      <c r="C46" t="s">
        <v>940</v>
      </c>
      <c r="D46" s="23" t="s">
        <v>283</v>
      </c>
      <c r="E46" s="106"/>
      <c r="F46" s="105"/>
      <c r="G46" s="106"/>
      <c r="H46" s="105"/>
      <c r="I46" s="105"/>
      <c r="J46" s="105"/>
      <c r="K46" s="105"/>
      <c r="L46" s="105"/>
    </row>
    <row r="47" spans="2:12" x14ac:dyDescent="0.2">
      <c r="D47" s="23"/>
      <c r="E47" s="109"/>
      <c r="F47" s="110"/>
      <c r="G47" s="109"/>
      <c r="H47" s="110"/>
      <c r="I47" s="110"/>
      <c r="J47" s="110"/>
      <c r="K47" s="110"/>
      <c r="L47" s="110"/>
    </row>
    <row r="48" spans="2:12" x14ac:dyDescent="0.2">
      <c r="B48" t="s">
        <v>755</v>
      </c>
      <c r="D48" s="23"/>
      <c r="H48" s="31"/>
      <c r="I48" s="31"/>
      <c r="J48" s="31"/>
      <c r="K48" s="31"/>
      <c r="L48" s="31"/>
    </row>
    <row r="49" spans="4:10" x14ac:dyDescent="0.2">
      <c r="D49" s="23"/>
    </row>
    <row r="50" spans="4:10" x14ac:dyDescent="0.2">
      <c r="D50" s="23"/>
    </row>
    <row r="51" spans="4:10" x14ac:dyDescent="0.2">
      <c r="D51" s="23"/>
    </row>
    <row r="52" spans="4:10" x14ac:dyDescent="0.2">
      <c r="D52" s="23"/>
    </row>
    <row r="53" spans="4:10" x14ac:dyDescent="0.2">
      <c r="D53" s="23"/>
    </row>
    <row r="54" spans="4:10" x14ac:dyDescent="0.2">
      <c r="D54" s="21"/>
      <c r="F54" s="21"/>
      <c r="H54" s="21"/>
      <c r="J54" s="21"/>
    </row>
    <row r="55" spans="4:10" x14ac:dyDescent="0.2">
      <c r="D55" s="23"/>
    </row>
    <row r="56" spans="4:10" x14ac:dyDescent="0.2">
      <c r="D56" s="23"/>
    </row>
    <row r="57" spans="4:10" x14ac:dyDescent="0.2">
      <c r="D57" s="23"/>
    </row>
    <row r="58" spans="4:10" x14ac:dyDescent="0.2">
      <c r="D58" s="23"/>
    </row>
    <row r="59" spans="4:10" x14ac:dyDescent="0.2">
      <c r="D59" s="23"/>
    </row>
    <row r="60" spans="4:10" x14ac:dyDescent="0.2">
      <c r="D60" s="23"/>
    </row>
    <row r="61" spans="4:10" x14ac:dyDescent="0.2">
      <c r="D61" s="23"/>
    </row>
    <row r="62" spans="4:10" x14ac:dyDescent="0.2">
      <c r="D62" s="23"/>
    </row>
    <row r="63" spans="4:10" x14ac:dyDescent="0.2">
      <c r="D63" s="21"/>
      <c r="F63" s="21"/>
      <c r="H63" s="21"/>
      <c r="J63" s="21"/>
    </row>
    <row r="64" spans="4:10" x14ac:dyDescent="0.2">
      <c r="D64" s="21"/>
      <c r="F64" s="21"/>
      <c r="H64" s="21"/>
      <c r="J64" s="21"/>
    </row>
    <row r="65" spans="4:10" x14ac:dyDescent="0.2">
      <c r="D65" s="21"/>
      <c r="F65" s="21"/>
      <c r="H65" s="21"/>
      <c r="J65" s="21"/>
    </row>
    <row r="66" spans="4:10" x14ac:dyDescent="0.2">
      <c r="D66" s="23"/>
    </row>
    <row r="67" spans="4:10" x14ac:dyDescent="0.2">
      <c r="D67" s="23"/>
    </row>
    <row r="68" spans="4:10" x14ac:dyDescent="0.2">
      <c r="D68" s="23"/>
    </row>
    <row r="69" spans="4:10" x14ac:dyDescent="0.2">
      <c r="D69" s="23"/>
    </row>
    <row r="70" spans="4:10" x14ac:dyDescent="0.2">
      <c r="D70" s="21"/>
      <c r="F70" s="21"/>
      <c r="H70" s="21"/>
      <c r="J70" s="21"/>
    </row>
    <row r="71" spans="4:10" x14ac:dyDescent="0.2">
      <c r="D71" s="21"/>
      <c r="F71" s="21"/>
      <c r="H71" s="21"/>
      <c r="J71" s="21"/>
    </row>
    <row r="72" spans="4:10" x14ac:dyDescent="0.2">
      <c r="D72" s="23"/>
    </row>
    <row r="73" spans="4:10" x14ac:dyDescent="0.2">
      <c r="D73" s="23"/>
    </row>
    <row r="74" spans="4:10" x14ac:dyDescent="0.2">
      <c r="D74" s="23"/>
    </row>
    <row r="75" spans="4:10" x14ac:dyDescent="0.2">
      <c r="D75" s="23"/>
    </row>
    <row r="76" spans="4:10" x14ac:dyDescent="0.2">
      <c r="D76" s="21"/>
      <c r="F76" s="21"/>
      <c r="H76" s="21"/>
      <c r="J76" s="21"/>
    </row>
    <row r="77" spans="4:10" x14ac:dyDescent="0.2">
      <c r="D77" s="23"/>
    </row>
    <row r="78" spans="4:10" x14ac:dyDescent="0.2">
      <c r="D78" s="23"/>
    </row>
    <row r="79" spans="4:10" x14ac:dyDescent="0.2">
      <c r="D79" s="23"/>
    </row>
    <row r="80" spans="4:10" x14ac:dyDescent="0.2">
      <c r="D80" s="23"/>
    </row>
    <row r="81" spans="4:10" x14ac:dyDescent="0.2">
      <c r="D81" s="21"/>
      <c r="F81" s="21"/>
      <c r="H81" s="21"/>
      <c r="J81" s="21"/>
    </row>
    <row r="82" spans="4:10" x14ac:dyDescent="0.2">
      <c r="D82" s="23"/>
    </row>
    <row r="83" spans="4:10" x14ac:dyDescent="0.2">
      <c r="D83" s="23"/>
    </row>
    <row r="84" spans="4:10" x14ac:dyDescent="0.2">
      <c r="D84" s="21"/>
    </row>
    <row r="85" spans="4:10" x14ac:dyDescent="0.2">
      <c r="D85" s="23"/>
    </row>
    <row r="86" spans="4:10" x14ac:dyDescent="0.2">
      <c r="D86" s="23"/>
    </row>
  </sheetData>
  <sheetProtection password="E16C" sheet="1" objects="1" scenarios="1"/>
  <customSheetViews>
    <customSheetView guid="{4D3410BB-2371-487E-AAF7-AC8AFE6E56CA}" scale="75" showRuler="0">
      <pane xSplit="1" ySplit="6" topLeftCell="B7" activePane="bottomRight" state="frozen"/>
      <selection pane="bottomRight" activeCell="B1" sqref="B1"/>
      <pageMargins left="0.39370078740157483" right="0.39370078740157483" top="0.78740157480314965" bottom="0.78740157480314965" header="0.51181102362204722" footer="0.51181102362204722"/>
      <pageSetup paperSize="9" scale="75" orientation="landscape" r:id="rId1"/>
      <headerFooter alignWithMargins="0"/>
    </customSheetView>
    <customSheetView guid="{1CCF9464-AEC0-4C0F-98A5-E7B17D04C7EE}" scale="75" showRuler="0">
      <pane xSplit="1" ySplit="6" topLeftCell="B31" activePane="bottomRight" state="frozen"/>
      <selection pane="bottomRight" activeCell="D54" sqref="D54"/>
      <pageMargins left="0.39370078740157483" right="0.39370078740157483" top="0.78740157480314965" bottom="0.78740157480314965" header="0.51181102362204722" footer="0.51181102362204722"/>
      <pageSetup paperSize="9" scale="75" orientation="landscape" r:id="rId2"/>
      <headerFooter alignWithMargins="0"/>
    </customSheetView>
    <customSheetView guid="{F999748C-9832-11D8-83FB-00E04C392051}" scale="75" showRuler="0">
      <pane xSplit="1" ySplit="6" topLeftCell="B31" activePane="bottomRight" state="frozen"/>
      <selection pane="bottomRight" activeCell="B3" sqref="B3"/>
      <pageMargins left="0.39370078740157483" right="0.39370078740157483" top="0.78740157480314965" bottom="0.78740157480314965" header="0.51181102362204722" footer="0.51181102362204722"/>
      <pageSetup paperSize="9" scale="75" orientation="landscape" r:id="rId3"/>
      <headerFooter alignWithMargins="0"/>
    </customSheetView>
    <customSheetView guid="{0F955BED-3AA5-4ED9-8747-25E63CDA70F7}" scale="75" showRuler="0">
      <pane xSplit="1" ySplit="6" topLeftCell="B31" activePane="bottomRight" state="frozen"/>
      <selection pane="bottomRight" activeCell="B3" sqref="B3"/>
      <pageMargins left="0.39370078740157483" right="0.39370078740157483" top="0.78740157480314965" bottom="0.78740157480314965" header="0.51181102362204722" footer="0.51181102362204722"/>
      <pageSetup paperSize="9" scale="75" orientation="landscape" r:id="rId4"/>
      <headerFooter alignWithMargins="0"/>
    </customSheetView>
    <customSheetView guid="{77D4B8AA-2D12-454E-8920-2F102814BFC0}" scale="75" showRuler="0">
      <pane xSplit="1" ySplit="6" topLeftCell="B31" activePane="bottomRight" state="frozen"/>
      <selection pane="bottomRight" activeCell="E39" sqref="E39"/>
      <pageMargins left="0.39370078740157483" right="0.39370078740157483" top="0.78740157480314965" bottom="0.78740157480314965" header="0.51181102362204722" footer="0.51181102362204722"/>
      <pageSetup paperSize="9" scale="75" orientation="landscape" r:id="rId5"/>
      <headerFooter alignWithMargins="0"/>
    </customSheetView>
  </customSheetViews>
  <phoneticPr fontId="0" type="noConversion"/>
  <pageMargins left="0.39370078740157483" right="0.39370078740157483" top="0.78740157480314965" bottom="0.78740157480314965" header="0.51181102362204722" footer="0.51181102362204722"/>
  <pageSetup paperSize="9" scale="75" orientation="landscape" r:id="rId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B1:L86"/>
  <sheetViews>
    <sheetView zoomScale="75" workbookViewId="0">
      <selection activeCell="D54" sqref="D54"/>
    </sheetView>
  </sheetViews>
  <sheetFormatPr defaultRowHeight="12.75" x14ac:dyDescent="0.2"/>
  <cols>
    <col min="1" max="1" width="4.7109375" customWidth="1"/>
    <col min="2" max="2" width="15.85546875" customWidth="1"/>
    <col min="3" max="3" width="39" customWidth="1"/>
    <col min="4" max="4" width="19.7109375" customWidth="1"/>
    <col min="5" max="5" width="15.5703125" customWidth="1"/>
    <col min="6" max="6" width="9.5703125" customWidth="1"/>
    <col min="7" max="7" width="14.85546875" customWidth="1"/>
    <col min="9" max="9" width="14.140625" customWidth="1"/>
    <col min="10" max="10" width="9.42578125" customWidth="1"/>
    <col min="11" max="11" width="14.7109375" customWidth="1"/>
    <col min="12" max="12" width="10.140625" customWidth="1"/>
  </cols>
  <sheetData>
    <row r="1" spans="2:12" ht="15.75" x14ac:dyDescent="0.25">
      <c r="B1" s="9" t="s">
        <v>248</v>
      </c>
      <c r="C1" s="9"/>
      <c r="D1" s="10" t="s">
        <v>79</v>
      </c>
      <c r="E1" s="35" t="s">
        <v>759</v>
      </c>
      <c r="G1" s="11"/>
      <c r="H1" s="11"/>
    </row>
    <row r="2" spans="2:12" x14ac:dyDescent="0.2">
      <c r="B2" s="11" t="s">
        <v>249</v>
      </c>
      <c r="C2" s="11"/>
      <c r="D2" s="11"/>
      <c r="E2" s="11"/>
      <c r="F2" s="11"/>
      <c r="G2" s="11"/>
      <c r="H2" s="11"/>
    </row>
    <row r="3" spans="2:12" ht="13.5" thickBot="1" x14ac:dyDescent="0.25">
      <c r="B3" s="11" t="s">
        <v>0</v>
      </c>
      <c r="C3" s="11"/>
      <c r="D3" s="12" t="s">
        <v>250</v>
      </c>
      <c r="F3" s="11"/>
      <c r="G3" s="11"/>
      <c r="H3" s="11"/>
    </row>
    <row r="4" spans="2:12" ht="13.5" thickBot="1" x14ac:dyDescent="0.25">
      <c r="B4" s="13" t="s">
        <v>754</v>
      </c>
      <c r="C4" s="14" t="s">
        <v>251</v>
      </c>
      <c r="D4" s="14" t="s">
        <v>252</v>
      </c>
      <c r="E4" s="15">
        <v>2003</v>
      </c>
      <c r="F4" s="16" t="s">
        <v>928</v>
      </c>
      <c r="G4" s="15">
        <v>2004</v>
      </c>
      <c r="H4" s="16" t="s">
        <v>928</v>
      </c>
      <c r="I4" s="17">
        <v>2005</v>
      </c>
      <c r="J4" s="18" t="s">
        <v>929</v>
      </c>
      <c r="K4" s="17">
        <v>2006</v>
      </c>
      <c r="L4" s="18" t="s">
        <v>930</v>
      </c>
    </row>
    <row r="5" spans="2:12" ht="39" thickBot="1" x14ac:dyDescent="0.25">
      <c r="B5" s="19"/>
      <c r="C5" s="20"/>
      <c r="D5" s="36" t="s">
        <v>253</v>
      </c>
      <c r="E5" s="30" t="s">
        <v>253</v>
      </c>
      <c r="F5" s="30" t="s">
        <v>254</v>
      </c>
      <c r="G5" s="30" t="s">
        <v>253</v>
      </c>
      <c r="H5" s="30" t="s">
        <v>254</v>
      </c>
      <c r="I5" s="30" t="s">
        <v>253</v>
      </c>
      <c r="J5" s="30" t="s">
        <v>254</v>
      </c>
      <c r="K5" s="30" t="s">
        <v>253</v>
      </c>
      <c r="L5" s="37" t="s">
        <v>254</v>
      </c>
    </row>
    <row r="6" spans="2:12" x14ac:dyDescent="0.2">
      <c r="C6" s="21" t="s">
        <v>255</v>
      </c>
      <c r="D6" s="25"/>
      <c r="E6" s="94"/>
      <c r="F6" s="94"/>
      <c r="G6" s="94"/>
      <c r="H6" s="94"/>
      <c r="I6" s="94"/>
      <c r="J6" s="94"/>
      <c r="K6" s="109"/>
      <c r="L6" s="109"/>
    </row>
    <row r="7" spans="2:12" x14ac:dyDescent="0.2">
      <c r="B7" s="22">
        <v>2701</v>
      </c>
      <c r="C7" t="s">
        <v>256</v>
      </c>
      <c r="D7" s="23" t="s">
        <v>946</v>
      </c>
      <c r="E7" s="94"/>
      <c r="F7" s="94"/>
      <c r="G7" s="94"/>
      <c r="H7" s="94"/>
      <c r="I7" s="94"/>
      <c r="J7" s="94"/>
      <c r="K7" s="109"/>
      <c r="L7" s="109"/>
    </row>
    <row r="8" spans="2:12" x14ac:dyDescent="0.2">
      <c r="B8" s="22">
        <v>2709</v>
      </c>
      <c r="C8" t="s">
        <v>257</v>
      </c>
      <c r="D8" s="23" t="s">
        <v>946</v>
      </c>
      <c r="E8" s="94"/>
      <c r="F8" s="94"/>
      <c r="G8" s="94"/>
      <c r="H8" s="94"/>
      <c r="I8" s="94"/>
      <c r="J8" s="94"/>
      <c r="K8" s="109"/>
      <c r="L8" s="109"/>
    </row>
    <row r="9" spans="2:12" x14ac:dyDescent="0.2">
      <c r="B9" s="22">
        <v>2710</v>
      </c>
      <c r="C9" t="s">
        <v>258</v>
      </c>
      <c r="D9" s="23" t="s">
        <v>946</v>
      </c>
      <c r="E9" s="94"/>
      <c r="F9" s="94"/>
      <c r="G9" s="94"/>
      <c r="H9" s="94"/>
      <c r="I9" s="94"/>
      <c r="J9" s="94"/>
      <c r="K9" s="109"/>
      <c r="L9" s="109"/>
    </row>
    <row r="10" spans="2:12" x14ac:dyDescent="0.2">
      <c r="B10" s="22">
        <v>271121000</v>
      </c>
      <c r="C10" t="s">
        <v>259</v>
      </c>
      <c r="D10" s="23" t="s">
        <v>262</v>
      </c>
      <c r="E10" s="109"/>
      <c r="F10" s="109"/>
      <c r="G10" s="109"/>
      <c r="H10" s="109"/>
      <c r="I10" s="109"/>
      <c r="J10" s="109"/>
      <c r="K10" s="109"/>
      <c r="L10" s="109"/>
    </row>
    <row r="11" spans="2:12" x14ac:dyDescent="0.2">
      <c r="B11" s="22">
        <v>2716</v>
      </c>
      <c r="C11" t="s">
        <v>163</v>
      </c>
      <c r="D11" s="23" t="s">
        <v>263</v>
      </c>
      <c r="E11" s="109"/>
      <c r="F11" s="109"/>
      <c r="G11" s="109"/>
      <c r="H11" s="109"/>
      <c r="I11" s="109"/>
      <c r="J11" s="109"/>
      <c r="K11" s="109"/>
      <c r="L11" s="109"/>
    </row>
    <row r="12" spans="2:12" x14ac:dyDescent="0.2">
      <c r="B12" s="22">
        <v>3102</v>
      </c>
      <c r="C12" t="s">
        <v>264</v>
      </c>
      <c r="D12" s="23" t="s">
        <v>946</v>
      </c>
      <c r="E12" s="109"/>
      <c r="F12" s="109"/>
      <c r="G12" s="109"/>
      <c r="H12" s="109"/>
      <c r="I12" s="109"/>
      <c r="J12" s="109"/>
      <c r="K12" s="109"/>
      <c r="L12" s="109"/>
    </row>
    <row r="13" spans="2:12" x14ac:dyDescent="0.2">
      <c r="B13" s="22">
        <v>3104</v>
      </c>
      <c r="C13" t="s">
        <v>265</v>
      </c>
      <c r="D13" s="23" t="s">
        <v>946</v>
      </c>
      <c r="E13" s="109"/>
      <c r="F13" s="109"/>
      <c r="G13" s="109"/>
      <c r="H13" s="109"/>
      <c r="I13" s="109"/>
      <c r="J13" s="109"/>
      <c r="K13" s="109"/>
      <c r="L13" s="109"/>
    </row>
    <row r="14" spans="2:12" x14ac:dyDescent="0.2">
      <c r="B14" s="22">
        <v>3105</v>
      </c>
      <c r="C14" t="s">
        <v>266</v>
      </c>
      <c r="D14" s="23" t="s">
        <v>946</v>
      </c>
      <c r="E14" s="109"/>
      <c r="F14" s="109"/>
      <c r="G14" s="109"/>
      <c r="H14" s="109"/>
      <c r="I14" s="109"/>
      <c r="J14" s="109"/>
      <c r="K14" s="109"/>
      <c r="L14" s="109"/>
    </row>
    <row r="15" spans="2:12" x14ac:dyDescent="0.2">
      <c r="B15" s="22">
        <v>4403</v>
      </c>
      <c r="C15" t="s">
        <v>267</v>
      </c>
      <c r="D15" s="23" t="s">
        <v>268</v>
      </c>
      <c r="E15" s="109"/>
      <c r="F15" s="109"/>
      <c r="G15" s="109"/>
      <c r="H15" s="109"/>
      <c r="I15" s="109"/>
      <c r="J15" s="109"/>
      <c r="K15" s="109"/>
      <c r="L15" s="109"/>
    </row>
    <row r="16" spans="2:12" x14ac:dyDescent="0.2">
      <c r="B16" s="22">
        <v>4407</v>
      </c>
      <c r="C16" t="s">
        <v>269</v>
      </c>
      <c r="D16" s="23" t="s">
        <v>946</v>
      </c>
      <c r="E16" s="109"/>
      <c r="F16" s="109"/>
      <c r="G16" s="109"/>
      <c r="H16" s="109"/>
      <c r="I16" s="109"/>
      <c r="J16" s="109"/>
      <c r="K16" s="109"/>
      <c r="L16" s="109"/>
    </row>
    <row r="17" spans="2:12" x14ac:dyDescent="0.2">
      <c r="B17" s="22" t="s">
        <v>270</v>
      </c>
      <c r="C17" t="s">
        <v>271</v>
      </c>
      <c r="D17" s="23" t="s">
        <v>946</v>
      </c>
      <c r="E17" s="109"/>
      <c r="F17" s="109"/>
      <c r="G17" s="109"/>
      <c r="H17" s="109"/>
      <c r="I17" s="109"/>
      <c r="J17" s="109"/>
      <c r="K17" s="109"/>
      <c r="L17" s="109"/>
    </row>
    <row r="18" spans="2:12" x14ac:dyDescent="0.2">
      <c r="B18" s="22">
        <v>72</v>
      </c>
      <c r="C18" t="s">
        <v>272</v>
      </c>
      <c r="D18" s="23" t="s">
        <v>946</v>
      </c>
      <c r="E18" s="109"/>
      <c r="F18" s="109"/>
      <c r="G18" s="109"/>
      <c r="H18" s="109"/>
      <c r="I18" s="109"/>
      <c r="J18" s="109"/>
      <c r="K18" s="109"/>
      <c r="L18" s="109"/>
    </row>
    <row r="19" spans="2:12" x14ac:dyDescent="0.2">
      <c r="B19" s="22">
        <v>7403</v>
      </c>
      <c r="C19" t="s">
        <v>273</v>
      </c>
      <c r="D19" s="23" t="s">
        <v>946</v>
      </c>
      <c r="E19" s="109"/>
      <c r="F19" s="109"/>
      <c r="G19" s="109"/>
      <c r="H19" s="109"/>
      <c r="I19" s="109"/>
      <c r="J19" s="109"/>
      <c r="K19" s="109"/>
      <c r="L19" s="109"/>
    </row>
    <row r="20" spans="2:12" x14ac:dyDescent="0.2">
      <c r="B20" s="22">
        <v>7502</v>
      </c>
      <c r="C20" t="s">
        <v>277</v>
      </c>
      <c r="D20" s="23" t="s">
        <v>946</v>
      </c>
      <c r="E20" s="109"/>
      <c r="F20" s="109"/>
      <c r="G20" s="109"/>
      <c r="H20" s="109"/>
      <c r="I20" s="109"/>
      <c r="J20" s="109"/>
      <c r="K20" s="109"/>
      <c r="L20" s="109"/>
    </row>
    <row r="21" spans="2:12" x14ac:dyDescent="0.2">
      <c r="B21" s="22">
        <v>7601</v>
      </c>
      <c r="C21" t="s">
        <v>278</v>
      </c>
      <c r="D21" s="23" t="s">
        <v>946</v>
      </c>
      <c r="E21" s="109"/>
      <c r="F21" s="109"/>
      <c r="G21" s="109"/>
      <c r="H21" s="109"/>
      <c r="I21" s="109"/>
      <c r="J21" s="109"/>
      <c r="K21" s="109"/>
      <c r="L21" s="109"/>
    </row>
    <row r="22" spans="2:12" x14ac:dyDescent="0.2">
      <c r="B22" s="22" t="s">
        <v>279</v>
      </c>
      <c r="C22" t="s">
        <v>280</v>
      </c>
      <c r="D22" s="23" t="s">
        <v>281</v>
      </c>
      <c r="E22" s="109"/>
      <c r="F22" s="109"/>
      <c r="G22" s="109"/>
      <c r="H22" s="109"/>
      <c r="I22" s="109"/>
      <c r="J22" s="109"/>
      <c r="K22" s="111"/>
      <c r="L22" s="109"/>
    </row>
    <row r="23" spans="2:12" x14ac:dyDescent="0.2">
      <c r="B23" s="22">
        <v>8703</v>
      </c>
      <c r="C23" t="s">
        <v>282</v>
      </c>
      <c r="D23" s="23" t="s">
        <v>283</v>
      </c>
      <c r="E23" s="109"/>
      <c r="F23" s="109"/>
      <c r="G23" s="109"/>
      <c r="H23" s="109"/>
      <c r="I23" s="109"/>
      <c r="J23" s="109"/>
      <c r="K23" s="109"/>
      <c r="L23" s="109"/>
    </row>
    <row r="24" spans="2:12" x14ac:dyDescent="0.2">
      <c r="B24" s="22">
        <v>8704</v>
      </c>
      <c r="C24" t="s">
        <v>940</v>
      </c>
      <c r="D24" s="23" t="s">
        <v>283</v>
      </c>
      <c r="E24" s="109"/>
      <c r="F24" s="109"/>
      <c r="G24" s="109"/>
      <c r="H24" s="109"/>
      <c r="I24" s="109"/>
      <c r="J24" s="109"/>
      <c r="K24" s="109"/>
      <c r="L24" s="109"/>
    </row>
    <row r="25" spans="2:12" x14ac:dyDescent="0.2">
      <c r="B25" s="22"/>
      <c r="C25" s="21" t="s">
        <v>284</v>
      </c>
      <c r="D25" s="23"/>
      <c r="E25" s="109"/>
      <c r="F25" s="109"/>
      <c r="G25" s="109"/>
      <c r="H25" s="109"/>
      <c r="I25" s="109"/>
      <c r="J25" s="109"/>
      <c r="K25" s="109"/>
      <c r="L25" s="109"/>
    </row>
    <row r="26" spans="2:12" x14ac:dyDescent="0.2">
      <c r="B26" s="22" t="s">
        <v>285</v>
      </c>
      <c r="C26" t="s">
        <v>287</v>
      </c>
      <c r="D26" s="23" t="s">
        <v>946</v>
      </c>
      <c r="E26" s="109"/>
      <c r="F26" s="109"/>
      <c r="G26" s="109"/>
      <c r="H26" s="109"/>
      <c r="I26" s="109"/>
      <c r="J26" s="109"/>
      <c r="K26" s="109"/>
      <c r="L26" s="109"/>
    </row>
    <row r="27" spans="2:12" x14ac:dyDescent="0.2">
      <c r="B27" s="24" t="s">
        <v>288</v>
      </c>
      <c r="C27" t="s">
        <v>289</v>
      </c>
      <c r="D27" s="23" t="s">
        <v>946</v>
      </c>
      <c r="E27" s="109"/>
      <c r="F27" s="109"/>
      <c r="G27" s="109"/>
      <c r="H27" s="109"/>
      <c r="I27" s="109"/>
      <c r="J27" s="109"/>
      <c r="K27" s="109"/>
      <c r="L27" s="109"/>
    </row>
    <row r="28" spans="2:12" x14ac:dyDescent="0.2">
      <c r="B28" s="24" t="s">
        <v>290</v>
      </c>
      <c r="C28" t="s">
        <v>291</v>
      </c>
      <c r="D28" s="23" t="s">
        <v>946</v>
      </c>
      <c r="E28" s="109"/>
      <c r="F28" s="109"/>
      <c r="G28" s="109"/>
      <c r="H28" s="109"/>
      <c r="I28" s="109"/>
      <c r="J28" s="109"/>
      <c r="K28" s="109"/>
      <c r="L28" s="109"/>
    </row>
    <row r="29" spans="2:12" x14ac:dyDescent="0.2">
      <c r="B29" s="22">
        <v>10</v>
      </c>
      <c r="C29" t="s">
        <v>292</v>
      </c>
      <c r="D29" s="23" t="s">
        <v>281</v>
      </c>
      <c r="E29" s="109"/>
      <c r="F29" s="109"/>
      <c r="G29" s="109"/>
      <c r="H29" s="109"/>
      <c r="I29" s="109"/>
      <c r="J29" s="109"/>
      <c r="K29" s="111"/>
      <c r="L29" s="109"/>
    </row>
    <row r="30" spans="2:12" x14ac:dyDescent="0.2">
      <c r="B30" s="22">
        <v>1512</v>
      </c>
      <c r="C30" t="s">
        <v>293</v>
      </c>
      <c r="D30" s="23" t="s">
        <v>946</v>
      </c>
      <c r="E30" s="109"/>
      <c r="F30" s="109"/>
      <c r="G30" s="109"/>
      <c r="H30" s="109"/>
      <c r="I30" s="109"/>
      <c r="J30" s="109"/>
      <c r="K30" s="109"/>
      <c r="L30" s="109"/>
    </row>
    <row r="31" spans="2:12" x14ac:dyDescent="0.2">
      <c r="B31" s="22" t="s">
        <v>294</v>
      </c>
      <c r="C31" t="s">
        <v>295</v>
      </c>
      <c r="D31" s="23" t="s">
        <v>946</v>
      </c>
      <c r="E31" s="109"/>
      <c r="F31" s="109"/>
      <c r="G31" s="109"/>
      <c r="H31" s="109"/>
      <c r="I31" s="109"/>
      <c r="J31" s="109"/>
      <c r="K31" s="109"/>
      <c r="L31" s="109"/>
    </row>
    <row r="32" spans="2:12" x14ac:dyDescent="0.2">
      <c r="B32" s="22">
        <v>170199100</v>
      </c>
      <c r="C32" t="s">
        <v>296</v>
      </c>
      <c r="D32" s="23" t="s">
        <v>946</v>
      </c>
      <c r="E32" s="109"/>
      <c r="F32" s="109"/>
      <c r="G32" s="109"/>
      <c r="H32" s="109"/>
      <c r="I32" s="109"/>
      <c r="J32" s="109"/>
      <c r="K32" s="109"/>
      <c r="L32" s="109"/>
    </row>
    <row r="33" spans="2:12" x14ac:dyDescent="0.2">
      <c r="B33" s="22">
        <v>22</v>
      </c>
      <c r="C33" t="s">
        <v>297</v>
      </c>
      <c r="D33" s="23" t="s">
        <v>281</v>
      </c>
      <c r="E33" s="109"/>
      <c r="F33" s="109"/>
      <c r="G33" s="109"/>
      <c r="H33" s="109"/>
      <c r="I33" s="109"/>
      <c r="J33" s="109"/>
      <c r="K33" s="111"/>
      <c r="L33" s="109"/>
    </row>
    <row r="34" spans="2:12" x14ac:dyDescent="0.2">
      <c r="B34" s="22">
        <v>2701</v>
      </c>
      <c r="C34" t="s">
        <v>256</v>
      </c>
      <c r="D34" s="23" t="s">
        <v>946</v>
      </c>
      <c r="E34" s="109"/>
      <c r="F34" s="109"/>
      <c r="G34" s="109"/>
      <c r="H34" s="109"/>
      <c r="I34" s="109"/>
      <c r="J34" s="109"/>
      <c r="K34" s="109"/>
      <c r="L34" s="109"/>
    </row>
    <row r="35" spans="2:12" x14ac:dyDescent="0.2">
      <c r="B35" s="22" t="s">
        <v>298</v>
      </c>
      <c r="C35" t="s">
        <v>299</v>
      </c>
      <c r="D35" s="23" t="s">
        <v>946</v>
      </c>
      <c r="E35" s="109"/>
      <c r="F35" s="109"/>
      <c r="G35" s="109"/>
      <c r="H35" s="109"/>
      <c r="I35" s="109"/>
      <c r="J35" s="109"/>
      <c r="K35" s="109"/>
      <c r="L35" s="109"/>
    </row>
    <row r="36" spans="2:12" x14ac:dyDescent="0.2">
      <c r="B36" s="22">
        <v>5101</v>
      </c>
      <c r="C36" t="s">
        <v>300</v>
      </c>
      <c r="D36" s="23" t="s">
        <v>946</v>
      </c>
      <c r="E36" s="109"/>
      <c r="F36" s="109"/>
      <c r="G36" s="109"/>
      <c r="H36" s="109"/>
      <c r="I36" s="109"/>
      <c r="J36" s="109"/>
      <c r="K36" s="109"/>
      <c r="L36" s="109"/>
    </row>
    <row r="37" spans="2:12" x14ac:dyDescent="0.2">
      <c r="B37" s="22">
        <v>5201</v>
      </c>
      <c r="C37" t="s">
        <v>301</v>
      </c>
      <c r="D37" s="23" t="s">
        <v>946</v>
      </c>
      <c r="E37" s="109"/>
      <c r="F37" s="109"/>
      <c r="G37" s="109"/>
      <c r="H37" s="109"/>
      <c r="I37" s="109"/>
      <c r="J37" s="109"/>
      <c r="K37" s="109"/>
      <c r="L37" s="109"/>
    </row>
    <row r="38" spans="2:12" x14ac:dyDescent="0.2">
      <c r="B38" s="22">
        <v>5301</v>
      </c>
      <c r="C38" t="s">
        <v>302</v>
      </c>
      <c r="D38" s="23" t="s">
        <v>946</v>
      </c>
      <c r="E38" s="109"/>
      <c r="F38" s="109"/>
      <c r="G38" s="109"/>
      <c r="H38" s="109"/>
      <c r="I38" s="109"/>
      <c r="J38" s="109"/>
      <c r="K38" s="109"/>
      <c r="L38" s="109"/>
    </row>
    <row r="39" spans="2:12" x14ac:dyDescent="0.2">
      <c r="B39" s="22">
        <v>72</v>
      </c>
      <c r="C39" t="s">
        <v>272</v>
      </c>
      <c r="D39" s="23" t="s">
        <v>946</v>
      </c>
      <c r="E39" s="109"/>
      <c r="F39" s="109"/>
      <c r="G39" s="109"/>
      <c r="H39" s="109"/>
      <c r="I39" s="109"/>
      <c r="J39" s="109"/>
      <c r="K39" s="109"/>
      <c r="L39" s="109"/>
    </row>
    <row r="40" spans="2:12" x14ac:dyDescent="0.2">
      <c r="B40" s="22">
        <v>7202</v>
      </c>
      <c r="C40" t="s">
        <v>303</v>
      </c>
      <c r="D40" s="23" t="s">
        <v>946</v>
      </c>
      <c r="E40" s="109"/>
      <c r="F40" s="109"/>
      <c r="G40" s="109"/>
      <c r="H40" s="109"/>
      <c r="I40" s="109"/>
      <c r="J40" s="109"/>
      <c r="K40" s="109"/>
      <c r="L40" s="109"/>
    </row>
    <row r="41" spans="2:12" x14ac:dyDescent="0.2">
      <c r="B41" s="22" t="s">
        <v>304</v>
      </c>
      <c r="C41" t="s">
        <v>944</v>
      </c>
      <c r="D41" s="23" t="s">
        <v>946</v>
      </c>
      <c r="E41" s="109"/>
      <c r="F41" s="109"/>
      <c r="G41" s="109"/>
      <c r="H41" s="109"/>
      <c r="I41" s="109"/>
      <c r="J41" s="109"/>
      <c r="K41" s="109"/>
      <c r="L41" s="109"/>
    </row>
    <row r="42" spans="2:12" x14ac:dyDescent="0.2">
      <c r="B42" s="22">
        <v>7403</v>
      </c>
      <c r="C42" t="s">
        <v>273</v>
      </c>
      <c r="D42" s="38" t="s">
        <v>946</v>
      </c>
      <c r="E42" s="109"/>
      <c r="F42" s="111"/>
      <c r="G42" s="109"/>
      <c r="H42" s="111"/>
      <c r="I42" s="109"/>
      <c r="J42" s="111"/>
      <c r="K42" s="109"/>
      <c r="L42" s="109"/>
    </row>
    <row r="43" spans="2:12" x14ac:dyDescent="0.2">
      <c r="B43" s="22">
        <v>7801</v>
      </c>
      <c r="C43" t="s">
        <v>305</v>
      </c>
      <c r="D43" s="23" t="s">
        <v>946</v>
      </c>
      <c r="E43" s="109"/>
      <c r="F43" s="109"/>
      <c r="G43" s="109"/>
      <c r="H43" s="109"/>
      <c r="I43" s="109"/>
      <c r="J43" s="109"/>
      <c r="K43" s="109"/>
      <c r="L43" s="109"/>
    </row>
    <row r="44" spans="2:12" x14ac:dyDescent="0.2">
      <c r="B44" s="22" t="s">
        <v>279</v>
      </c>
      <c r="C44" t="s">
        <v>280</v>
      </c>
      <c r="D44" s="23" t="s">
        <v>281</v>
      </c>
      <c r="E44" s="109"/>
      <c r="F44" s="109"/>
      <c r="G44" s="109"/>
      <c r="H44" s="109"/>
      <c r="I44" s="109"/>
      <c r="J44" s="109"/>
      <c r="K44" s="111"/>
      <c r="L44" s="109"/>
    </row>
    <row r="45" spans="2:12" x14ac:dyDescent="0.2">
      <c r="B45" s="22">
        <v>8703</v>
      </c>
      <c r="C45" t="s">
        <v>282</v>
      </c>
      <c r="D45" s="23" t="s">
        <v>283</v>
      </c>
      <c r="E45" s="109"/>
      <c r="F45" s="109"/>
      <c r="G45" s="109"/>
      <c r="H45" s="109"/>
      <c r="I45" s="109"/>
      <c r="J45" s="109"/>
      <c r="K45" s="109"/>
      <c r="L45" s="109"/>
    </row>
    <row r="46" spans="2:12" x14ac:dyDescent="0.2">
      <c r="B46" s="22">
        <v>8704</v>
      </c>
      <c r="C46" t="s">
        <v>940</v>
      </c>
      <c r="D46" s="23" t="s">
        <v>283</v>
      </c>
      <c r="E46" s="109"/>
      <c r="F46" s="109"/>
      <c r="G46" s="109"/>
      <c r="H46" s="109"/>
      <c r="I46" s="109"/>
      <c r="J46" s="109"/>
      <c r="K46" s="109"/>
      <c r="L46" s="109"/>
    </row>
    <row r="47" spans="2:12" x14ac:dyDescent="0.2">
      <c r="D47" s="23"/>
    </row>
    <row r="48" spans="2:12" x14ac:dyDescent="0.2">
      <c r="B48" t="s">
        <v>755</v>
      </c>
      <c r="D48" s="23"/>
    </row>
    <row r="49" spans="4:10" x14ac:dyDescent="0.2">
      <c r="D49" s="23"/>
    </row>
    <row r="50" spans="4:10" x14ac:dyDescent="0.2">
      <c r="D50" s="23"/>
    </row>
    <row r="51" spans="4:10" x14ac:dyDescent="0.2">
      <c r="D51" s="23"/>
    </row>
    <row r="52" spans="4:10" x14ac:dyDescent="0.2">
      <c r="D52" s="23"/>
    </row>
    <row r="53" spans="4:10" x14ac:dyDescent="0.2">
      <c r="D53" s="23"/>
    </row>
    <row r="54" spans="4:10" x14ac:dyDescent="0.2">
      <c r="D54" s="21"/>
      <c r="F54" s="21"/>
      <c r="H54" s="21"/>
      <c r="J54" s="21"/>
    </row>
    <row r="55" spans="4:10" x14ac:dyDescent="0.2">
      <c r="D55" s="23"/>
    </row>
    <row r="56" spans="4:10" x14ac:dyDescent="0.2">
      <c r="D56" s="23"/>
    </row>
    <row r="57" spans="4:10" x14ac:dyDescent="0.2">
      <c r="D57" s="23"/>
    </row>
    <row r="58" spans="4:10" x14ac:dyDescent="0.2">
      <c r="D58" s="23"/>
    </row>
    <row r="59" spans="4:10" x14ac:dyDescent="0.2">
      <c r="D59" s="23"/>
    </row>
    <row r="60" spans="4:10" x14ac:dyDescent="0.2">
      <c r="D60" s="23"/>
    </row>
    <row r="61" spans="4:10" x14ac:dyDescent="0.2">
      <c r="D61" s="23"/>
    </row>
    <row r="62" spans="4:10" x14ac:dyDescent="0.2">
      <c r="D62" s="23"/>
    </row>
    <row r="63" spans="4:10" x14ac:dyDescent="0.2">
      <c r="D63" s="21"/>
      <c r="F63" s="21"/>
      <c r="H63" s="21"/>
      <c r="J63" s="21"/>
    </row>
    <row r="64" spans="4:10" x14ac:dyDescent="0.2">
      <c r="D64" s="21"/>
      <c r="F64" s="21"/>
      <c r="H64" s="21"/>
      <c r="J64" s="21"/>
    </row>
    <row r="65" spans="4:10" x14ac:dyDescent="0.2">
      <c r="D65" s="21"/>
      <c r="F65" s="21"/>
      <c r="H65" s="21"/>
      <c r="J65" s="21"/>
    </row>
    <row r="66" spans="4:10" x14ac:dyDescent="0.2">
      <c r="D66" s="23"/>
    </row>
    <row r="67" spans="4:10" x14ac:dyDescent="0.2">
      <c r="D67" s="23"/>
    </row>
    <row r="68" spans="4:10" x14ac:dyDescent="0.2">
      <c r="D68" s="23"/>
    </row>
    <row r="69" spans="4:10" x14ac:dyDescent="0.2">
      <c r="D69" s="23"/>
    </row>
    <row r="70" spans="4:10" x14ac:dyDescent="0.2">
      <c r="D70" s="21"/>
      <c r="F70" s="21"/>
      <c r="H70" s="21"/>
      <c r="J70" s="21"/>
    </row>
    <row r="71" spans="4:10" x14ac:dyDescent="0.2">
      <c r="D71" s="21"/>
      <c r="F71" s="21"/>
      <c r="H71" s="21"/>
      <c r="J71" s="21"/>
    </row>
    <row r="72" spans="4:10" x14ac:dyDescent="0.2">
      <c r="D72" s="23"/>
    </row>
    <row r="73" spans="4:10" x14ac:dyDescent="0.2">
      <c r="D73" s="23"/>
    </row>
    <row r="74" spans="4:10" x14ac:dyDescent="0.2">
      <c r="D74" s="23"/>
    </row>
    <row r="75" spans="4:10" x14ac:dyDescent="0.2">
      <c r="D75" s="23"/>
    </row>
    <row r="76" spans="4:10" x14ac:dyDescent="0.2">
      <c r="D76" s="21"/>
      <c r="F76" s="21"/>
      <c r="H76" s="21"/>
      <c r="J76" s="21"/>
    </row>
    <row r="77" spans="4:10" x14ac:dyDescent="0.2">
      <c r="D77" s="23"/>
    </row>
    <row r="78" spans="4:10" x14ac:dyDescent="0.2">
      <c r="D78" s="23"/>
    </row>
    <row r="79" spans="4:10" x14ac:dyDescent="0.2">
      <c r="D79" s="23"/>
    </row>
    <row r="80" spans="4:10" x14ac:dyDescent="0.2">
      <c r="D80" s="23"/>
    </row>
    <row r="81" spans="4:10" x14ac:dyDescent="0.2">
      <c r="D81" s="21"/>
      <c r="F81" s="21"/>
      <c r="H81" s="21"/>
      <c r="J81" s="21"/>
    </row>
    <row r="82" spans="4:10" x14ac:dyDescent="0.2">
      <c r="D82" s="23"/>
    </row>
    <row r="83" spans="4:10" x14ac:dyDescent="0.2">
      <c r="D83" s="23"/>
    </row>
    <row r="84" spans="4:10" x14ac:dyDescent="0.2">
      <c r="D84" s="21"/>
    </row>
    <row r="85" spans="4:10" x14ac:dyDescent="0.2">
      <c r="D85" s="23"/>
    </row>
    <row r="86" spans="4:10" x14ac:dyDescent="0.2">
      <c r="D86" s="23"/>
    </row>
  </sheetData>
  <sheetProtection password="E16C" sheet="1" objects="1" scenarios="1"/>
  <customSheetViews>
    <customSheetView guid="{4D3410BB-2371-487E-AAF7-AC8AFE6E56CA}" scale="75" showRuler="0">
      <selection activeCell="A2" sqref="A2"/>
      <pageMargins left="0.39370078740157483" right="0.39370078740157483" top="0.78740157480314965" bottom="0.78740157480314965" header="0.51181102362204722" footer="0.51181102362204722"/>
      <pageSetup paperSize="9" scale="75" orientation="landscape" horizontalDpi="300" verticalDpi="300" r:id="rId1"/>
      <headerFooter alignWithMargins="0"/>
    </customSheetView>
    <customSheetView guid="{1CCF9464-AEC0-4C0F-98A5-E7B17D04C7EE}" scale="75" showRuler="0">
      <selection activeCell="A2" sqref="A2"/>
      <pageMargins left="0.39370078740157483" right="0.39370078740157483" top="0.78740157480314965" bottom="0.78740157480314965" header="0.51181102362204722" footer="0.51181102362204722"/>
      <pageSetup paperSize="9" scale="75" orientation="landscape" horizontalDpi="300" verticalDpi="300" r:id="rId2"/>
      <headerFooter alignWithMargins="0"/>
    </customSheetView>
    <customSheetView guid="{F999748C-9832-11D8-83FB-00E04C392051}" scale="75" showRuler="0">
      <selection activeCell="A2" sqref="A2"/>
      <pageMargins left="0.39370078740157483" right="0.39370078740157483" top="0.78740157480314965" bottom="0.78740157480314965" header="0.51181102362204722" footer="0.51181102362204722"/>
      <pageSetup paperSize="9" scale="75" orientation="landscape" horizontalDpi="300" verticalDpi="300" r:id="rId3"/>
      <headerFooter alignWithMargins="0"/>
    </customSheetView>
    <customSheetView guid="{0F955BED-3AA5-4ED9-8747-25E63CDA70F7}" scale="75" showRuler="0">
      <selection activeCell="A2" sqref="A2"/>
      <pageMargins left="0.39370078740157483" right="0.39370078740157483" top="0.78740157480314965" bottom="0.78740157480314965" header="0.51181102362204722" footer="0.51181102362204722"/>
      <pageSetup paperSize="9" scale="75" orientation="landscape" horizontalDpi="300" verticalDpi="300" r:id="rId4"/>
      <headerFooter alignWithMargins="0"/>
    </customSheetView>
    <customSheetView guid="{77D4B8AA-2D12-454E-8920-2F102814BFC0}" scale="75" showRuler="0">
      <selection activeCell="A2" sqref="A2"/>
      <pageMargins left="0.39370078740157483" right="0.39370078740157483" top="0.78740157480314965" bottom="0.78740157480314965" header="0.51181102362204722" footer="0.51181102362204722"/>
      <pageSetup paperSize="9" scale="75" orientation="landscape" horizontalDpi="300" verticalDpi="300" r:id="rId5"/>
      <headerFooter alignWithMargins="0"/>
    </customSheetView>
  </customSheetViews>
  <phoneticPr fontId="0" type="noConversion"/>
  <pageMargins left="0.39370078740157483" right="0.39370078740157483" top="0.78740157480314965" bottom="0.78740157480314965" header="0.51181102362204722" footer="0.51181102362204722"/>
  <pageSetup paperSize="9" scale="75" orientation="landscape" horizontalDpi="300" verticalDpi="300" r:id="rId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B1:L155"/>
  <sheetViews>
    <sheetView zoomScale="75" workbookViewId="0">
      <pane xSplit="1" ySplit="6" topLeftCell="B7" activePane="bottomRight" state="frozen"/>
      <selection activeCell="B24" sqref="B24"/>
      <selection pane="topRight" activeCell="B24" sqref="B24"/>
      <selection pane="bottomLeft" activeCell="B24" sqref="B24"/>
      <selection pane="bottomRight" activeCell="D13" sqref="D13"/>
    </sheetView>
  </sheetViews>
  <sheetFormatPr defaultRowHeight="12.75" x14ac:dyDescent="0.2"/>
  <cols>
    <col min="1" max="1" width="5.7109375" customWidth="1"/>
    <col min="2" max="2" width="19.28515625" customWidth="1"/>
    <col min="3" max="3" width="36.42578125" customWidth="1"/>
    <col min="4" max="4" width="19.7109375" customWidth="1"/>
    <col min="5" max="5" width="14.7109375" customWidth="1"/>
    <col min="6" max="6" width="9.5703125" customWidth="1"/>
    <col min="7" max="7" width="14.85546875" customWidth="1"/>
    <col min="9" max="9" width="12.7109375" customWidth="1"/>
    <col min="10" max="10" width="9.42578125" customWidth="1"/>
    <col min="11" max="11" width="12.7109375" customWidth="1"/>
    <col min="12" max="12" width="8.5703125" customWidth="1"/>
  </cols>
  <sheetData>
    <row r="1" spans="2:12" ht="15.75" x14ac:dyDescent="0.25">
      <c r="C1" s="9" t="s">
        <v>248</v>
      </c>
      <c r="D1" s="10" t="s">
        <v>757</v>
      </c>
      <c r="E1" s="11"/>
      <c r="G1" s="11"/>
      <c r="H1" s="11"/>
    </row>
    <row r="2" spans="2:12" x14ac:dyDescent="0.2">
      <c r="B2" s="11" t="s">
        <v>249</v>
      </c>
      <c r="C2" s="11"/>
      <c r="D2" s="11"/>
      <c r="E2" s="11"/>
      <c r="F2" s="11"/>
      <c r="G2" s="11"/>
      <c r="H2" s="11"/>
    </row>
    <row r="3" spans="2:12" ht="13.5" thickBot="1" x14ac:dyDescent="0.25">
      <c r="B3" s="11" t="s">
        <v>0</v>
      </c>
      <c r="C3" s="11"/>
      <c r="D3" s="12" t="s">
        <v>250</v>
      </c>
      <c r="F3" s="11"/>
      <c r="G3" s="11"/>
      <c r="H3" s="11"/>
    </row>
    <row r="4" spans="2:12" ht="13.5" thickBot="1" x14ac:dyDescent="0.25">
      <c r="B4" s="13" t="s">
        <v>754</v>
      </c>
      <c r="C4" s="14" t="s">
        <v>251</v>
      </c>
      <c r="D4" s="29" t="s">
        <v>366</v>
      </c>
      <c r="E4" s="15">
        <v>2003</v>
      </c>
      <c r="F4" s="16" t="s">
        <v>928</v>
      </c>
      <c r="G4" s="15">
        <v>2004</v>
      </c>
      <c r="H4" s="16" t="s">
        <v>928</v>
      </c>
      <c r="I4" s="17">
        <v>2005</v>
      </c>
      <c r="J4" s="18" t="s">
        <v>929</v>
      </c>
      <c r="K4" s="17">
        <v>2006</v>
      </c>
      <c r="L4" s="18" t="s">
        <v>930</v>
      </c>
    </row>
    <row r="5" spans="2:12" ht="39.200000000000003" customHeight="1" thickBot="1" x14ac:dyDescent="0.25">
      <c r="B5" s="19"/>
      <c r="C5" s="20"/>
      <c r="D5" s="30" t="s">
        <v>253</v>
      </c>
      <c r="E5" s="30" t="s">
        <v>253</v>
      </c>
      <c r="F5" s="30" t="s">
        <v>254</v>
      </c>
      <c r="G5" s="30" t="s">
        <v>253</v>
      </c>
      <c r="H5" s="30" t="s">
        <v>254</v>
      </c>
      <c r="I5" s="30" t="s">
        <v>253</v>
      </c>
      <c r="J5" s="30" t="s">
        <v>254</v>
      </c>
      <c r="K5" s="30" t="s">
        <v>253</v>
      </c>
      <c r="L5" s="37" t="s">
        <v>254</v>
      </c>
    </row>
    <row r="6" spans="2:12" x14ac:dyDescent="0.2">
      <c r="B6" s="25"/>
      <c r="C6" s="26" t="s">
        <v>255</v>
      </c>
      <c r="D6" s="25"/>
      <c r="E6" s="25"/>
      <c r="F6" s="25"/>
      <c r="G6" s="25"/>
      <c r="H6" s="25"/>
      <c r="I6" s="25"/>
      <c r="J6" s="25"/>
      <c r="K6" s="25"/>
    </row>
    <row r="7" spans="2:12" x14ac:dyDescent="0.2">
      <c r="B7" s="22">
        <v>1001</v>
      </c>
      <c r="C7" s="39" t="s">
        <v>306</v>
      </c>
      <c r="D7" s="23" t="s">
        <v>946</v>
      </c>
      <c r="E7" s="94"/>
      <c r="F7" s="94"/>
      <c r="G7" s="94"/>
      <c r="H7" s="94"/>
      <c r="I7" s="94"/>
      <c r="J7" s="94"/>
      <c r="K7" s="94"/>
      <c r="L7" s="109"/>
    </row>
    <row r="8" spans="2:12" x14ac:dyDescent="0.2">
      <c r="B8" s="24" t="s">
        <v>338</v>
      </c>
      <c r="C8" s="39" t="s">
        <v>339</v>
      </c>
      <c r="D8" s="23" t="s">
        <v>946</v>
      </c>
      <c r="E8" s="94"/>
      <c r="F8" s="94"/>
      <c r="G8" s="94"/>
      <c r="H8" s="94"/>
      <c r="I8" s="94"/>
      <c r="J8" s="94"/>
      <c r="K8" s="94"/>
      <c r="L8" s="109"/>
    </row>
    <row r="9" spans="2:12" x14ac:dyDescent="0.2">
      <c r="B9" s="22">
        <v>220860110</v>
      </c>
      <c r="C9" s="39" t="s">
        <v>313</v>
      </c>
      <c r="D9" s="23" t="s">
        <v>946</v>
      </c>
      <c r="E9" s="94"/>
      <c r="F9" s="94"/>
      <c r="G9" s="94"/>
      <c r="H9" s="94"/>
      <c r="I9" s="94"/>
      <c r="J9" s="94"/>
      <c r="K9" s="94"/>
      <c r="L9" s="109"/>
    </row>
    <row r="10" spans="2:12" x14ac:dyDescent="0.2">
      <c r="B10" s="22">
        <v>2510</v>
      </c>
      <c r="C10" s="39" t="s">
        <v>314</v>
      </c>
      <c r="D10" s="23" t="s">
        <v>946</v>
      </c>
      <c r="E10" s="109"/>
      <c r="F10" s="109"/>
      <c r="G10" s="109"/>
      <c r="H10" s="109"/>
      <c r="I10" s="109"/>
      <c r="J10" s="109"/>
      <c r="K10" s="109"/>
      <c r="L10" s="109"/>
    </row>
    <row r="11" spans="2:12" x14ac:dyDescent="0.2">
      <c r="B11" s="22">
        <v>2601</v>
      </c>
      <c r="C11" s="39" t="s">
        <v>315</v>
      </c>
      <c r="D11" s="23" t="s">
        <v>946</v>
      </c>
      <c r="E11" s="109"/>
      <c r="F11" s="109"/>
      <c r="G11" s="109"/>
      <c r="H11" s="109"/>
      <c r="I11" s="109"/>
      <c r="J11" s="109"/>
      <c r="K11" s="109"/>
      <c r="L11" s="109"/>
    </row>
    <row r="12" spans="2:12" x14ac:dyDescent="0.2">
      <c r="B12" s="22">
        <v>2701</v>
      </c>
      <c r="C12" s="39" t="s">
        <v>256</v>
      </c>
      <c r="D12" s="23" t="s">
        <v>946</v>
      </c>
      <c r="E12" s="109"/>
      <c r="F12" s="109"/>
      <c r="G12" s="109"/>
      <c r="H12" s="109"/>
      <c r="I12" s="109"/>
      <c r="J12" s="109"/>
      <c r="K12" s="109"/>
      <c r="L12" s="109"/>
    </row>
    <row r="13" spans="2:12" x14ac:dyDescent="0.2">
      <c r="B13" s="22">
        <v>2704</v>
      </c>
      <c r="C13" s="39" t="s">
        <v>316</v>
      </c>
      <c r="D13" s="23" t="s">
        <v>946</v>
      </c>
      <c r="E13" s="109"/>
      <c r="F13" s="109"/>
      <c r="G13" s="109"/>
      <c r="H13" s="106"/>
      <c r="I13" s="106"/>
      <c r="J13" s="106"/>
      <c r="K13" s="106"/>
      <c r="L13" s="106"/>
    </row>
    <row r="14" spans="2:12" x14ac:dyDescent="0.2">
      <c r="B14" s="22">
        <v>2709</v>
      </c>
      <c r="C14" s="39" t="s">
        <v>257</v>
      </c>
      <c r="D14" s="23" t="s">
        <v>946</v>
      </c>
      <c r="E14" s="106"/>
      <c r="F14" s="109"/>
      <c r="G14" s="106"/>
      <c r="H14" s="106"/>
      <c r="I14" s="106"/>
      <c r="J14" s="106"/>
      <c r="K14" s="106"/>
      <c r="L14" s="106"/>
    </row>
    <row r="15" spans="2:12" x14ac:dyDescent="0.2">
      <c r="B15" s="22">
        <v>2710</v>
      </c>
      <c r="C15" s="39" t="s">
        <v>258</v>
      </c>
      <c r="D15" s="23" t="s">
        <v>946</v>
      </c>
      <c r="E15" s="106"/>
      <c r="F15" s="109"/>
      <c r="G15" s="106"/>
      <c r="H15" s="106"/>
      <c r="I15" s="106"/>
      <c r="J15" s="106"/>
      <c r="K15" s="106"/>
      <c r="L15" s="106"/>
    </row>
    <row r="16" spans="2:12" x14ac:dyDescent="0.2">
      <c r="B16" s="27" t="s">
        <v>363</v>
      </c>
      <c r="C16" s="39" t="s">
        <v>943</v>
      </c>
      <c r="D16" s="23" t="s">
        <v>946</v>
      </c>
      <c r="E16" s="106"/>
      <c r="F16" s="109"/>
      <c r="G16" s="109"/>
      <c r="H16" s="109"/>
      <c r="I16" s="109"/>
      <c r="J16" s="109"/>
      <c r="K16" s="109"/>
      <c r="L16" s="109"/>
    </row>
    <row r="17" spans="2:12" x14ac:dyDescent="0.2">
      <c r="B17" s="28">
        <v>2710192100</v>
      </c>
      <c r="C17" s="39" t="s">
        <v>364</v>
      </c>
      <c r="D17" s="23" t="s">
        <v>946</v>
      </c>
      <c r="E17" s="106"/>
      <c r="F17" s="109"/>
      <c r="G17" s="109"/>
      <c r="H17" s="109"/>
      <c r="I17" s="109"/>
      <c r="J17" s="109"/>
      <c r="K17" s="109"/>
      <c r="L17" s="109"/>
    </row>
    <row r="18" spans="2:12" x14ac:dyDescent="0.2">
      <c r="B18" s="27" t="s">
        <v>365</v>
      </c>
      <c r="C18" s="39" t="s">
        <v>317</v>
      </c>
      <c r="D18" s="23" t="s">
        <v>946</v>
      </c>
      <c r="E18" s="106"/>
      <c r="F18" s="106"/>
      <c r="G18" s="109"/>
      <c r="H18" s="109"/>
      <c r="I18" s="109"/>
      <c r="J18" s="109"/>
      <c r="K18" s="109"/>
      <c r="L18" s="109"/>
    </row>
    <row r="19" spans="2:12" x14ac:dyDescent="0.2">
      <c r="B19" s="27" t="s">
        <v>756</v>
      </c>
      <c r="C19" s="39" t="s">
        <v>318</v>
      </c>
      <c r="D19" s="23" t="s">
        <v>946</v>
      </c>
      <c r="E19" s="106"/>
      <c r="F19" s="106"/>
      <c r="G19" s="109"/>
      <c r="H19" s="109"/>
      <c r="I19" s="109"/>
      <c r="J19" s="109"/>
      <c r="K19" s="109"/>
      <c r="L19" s="109"/>
    </row>
    <row r="20" spans="2:12" x14ac:dyDescent="0.2">
      <c r="B20" s="22">
        <v>271121000</v>
      </c>
      <c r="C20" s="39" t="s">
        <v>259</v>
      </c>
      <c r="D20" s="23" t="s">
        <v>262</v>
      </c>
      <c r="E20" s="106"/>
      <c r="F20" s="106"/>
      <c r="G20" s="109"/>
      <c r="H20" s="109"/>
      <c r="I20" s="109"/>
      <c r="J20" s="109"/>
      <c r="K20" s="109"/>
      <c r="L20" s="109"/>
    </row>
    <row r="21" spans="2:12" x14ac:dyDescent="0.2">
      <c r="B21" s="22">
        <v>2716</v>
      </c>
      <c r="C21" s="39" t="s">
        <v>163</v>
      </c>
      <c r="D21" s="23" t="s">
        <v>263</v>
      </c>
      <c r="E21" s="106"/>
      <c r="F21" s="106"/>
      <c r="G21" s="109"/>
      <c r="H21" s="109"/>
      <c r="I21" s="109"/>
      <c r="J21" s="109"/>
      <c r="K21" s="109"/>
      <c r="L21" s="109"/>
    </row>
    <row r="22" spans="2:12" x14ac:dyDescent="0.2">
      <c r="B22" s="22">
        <v>281410000</v>
      </c>
      <c r="C22" s="39" t="s">
        <v>319</v>
      </c>
      <c r="D22" s="23" t="s">
        <v>946</v>
      </c>
      <c r="E22" s="106"/>
      <c r="F22" s="106"/>
      <c r="G22" s="106"/>
      <c r="H22" s="109"/>
      <c r="I22" s="106"/>
      <c r="J22" s="106"/>
      <c r="K22" s="106"/>
      <c r="L22" s="106"/>
    </row>
    <row r="23" spans="2:12" x14ac:dyDescent="0.2">
      <c r="B23" s="22">
        <v>290511</v>
      </c>
      <c r="C23" s="39" t="s">
        <v>320</v>
      </c>
      <c r="D23" s="23" t="s">
        <v>946</v>
      </c>
      <c r="E23" s="106"/>
      <c r="F23" s="106"/>
      <c r="G23" s="109"/>
      <c r="H23" s="109"/>
      <c r="I23" s="106"/>
      <c r="J23" s="106"/>
      <c r="K23" s="106"/>
      <c r="L23" s="106"/>
    </row>
    <row r="24" spans="2:12" x14ac:dyDescent="0.2">
      <c r="B24" s="22">
        <v>3102</v>
      </c>
      <c r="C24" s="39" t="s">
        <v>264</v>
      </c>
      <c r="D24" s="23" t="s">
        <v>946</v>
      </c>
      <c r="E24" s="106"/>
      <c r="F24" s="106"/>
      <c r="G24" s="106"/>
      <c r="H24" s="106"/>
      <c r="I24" s="106"/>
      <c r="J24" s="106"/>
      <c r="K24" s="106"/>
      <c r="L24" s="106"/>
    </row>
    <row r="25" spans="2:12" x14ac:dyDescent="0.2">
      <c r="B25" s="22">
        <v>3104</v>
      </c>
      <c r="C25" s="39" t="s">
        <v>265</v>
      </c>
      <c r="D25" s="23" t="s">
        <v>946</v>
      </c>
      <c r="E25" s="106"/>
      <c r="F25" s="106"/>
      <c r="G25" s="106"/>
      <c r="H25" s="106"/>
      <c r="I25" s="106"/>
      <c r="J25" s="106"/>
      <c r="K25" s="106"/>
      <c r="L25" s="106"/>
    </row>
    <row r="26" spans="2:12" x14ac:dyDescent="0.2">
      <c r="B26" s="22">
        <v>3105</v>
      </c>
      <c r="C26" s="39" t="s">
        <v>266</v>
      </c>
      <c r="D26" s="23" t="s">
        <v>946</v>
      </c>
      <c r="E26" s="106"/>
      <c r="F26" s="106"/>
      <c r="G26" s="109"/>
      <c r="H26" s="109"/>
      <c r="I26" s="109"/>
      <c r="J26" s="109"/>
      <c r="K26" s="109"/>
      <c r="L26" s="109"/>
    </row>
    <row r="27" spans="2:12" x14ac:dyDescent="0.2">
      <c r="B27" s="22">
        <v>4002</v>
      </c>
      <c r="C27" s="39" t="s">
        <v>321</v>
      </c>
      <c r="D27" s="23" t="s">
        <v>946</v>
      </c>
      <c r="E27" s="106"/>
      <c r="F27" s="106"/>
      <c r="G27" s="109"/>
      <c r="H27" s="109"/>
      <c r="I27" s="109"/>
      <c r="J27" s="109"/>
      <c r="K27" s="109"/>
      <c r="L27" s="109"/>
    </row>
    <row r="28" spans="2:12" x14ac:dyDescent="0.2">
      <c r="B28" s="22">
        <v>4403</v>
      </c>
      <c r="C28" s="39" t="s">
        <v>267</v>
      </c>
      <c r="D28" s="23" t="s">
        <v>268</v>
      </c>
      <c r="E28" s="106"/>
      <c r="F28" s="106"/>
      <c r="G28" s="106"/>
      <c r="H28" s="106"/>
      <c r="I28" s="106"/>
      <c r="J28" s="106"/>
      <c r="K28" s="106"/>
      <c r="L28" s="106"/>
    </row>
    <row r="29" spans="2:12" x14ac:dyDescent="0.2">
      <c r="B29" s="22">
        <v>4407</v>
      </c>
      <c r="C29" s="39" t="s">
        <v>269</v>
      </c>
      <c r="D29" s="23" t="s">
        <v>946</v>
      </c>
      <c r="E29" s="106"/>
      <c r="F29" s="106"/>
      <c r="G29" s="106"/>
      <c r="H29" s="106"/>
      <c r="I29" s="106"/>
      <c r="J29" s="106"/>
      <c r="K29" s="106"/>
      <c r="L29" s="106"/>
    </row>
    <row r="30" spans="2:12" x14ac:dyDescent="0.2">
      <c r="B30" s="22">
        <v>4412</v>
      </c>
      <c r="C30" s="39" t="s">
        <v>322</v>
      </c>
      <c r="D30" s="23" t="s">
        <v>268</v>
      </c>
      <c r="E30" s="106"/>
      <c r="F30" s="106"/>
      <c r="G30" s="106"/>
      <c r="H30" s="106"/>
      <c r="I30" s="106"/>
      <c r="J30" s="106"/>
      <c r="K30" s="106"/>
      <c r="L30" s="106"/>
    </row>
    <row r="31" spans="2:12" x14ac:dyDescent="0.2">
      <c r="B31" s="22" t="s">
        <v>270</v>
      </c>
      <c r="C31" s="39" t="s">
        <v>271</v>
      </c>
      <c r="D31" s="23" t="s">
        <v>946</v>
      </c>
      <c r="E31" s="106"/>
      <c r="F31" s="106"/>
      <c r="G31" s="109"/>
      <c r="H31" s="109"/>
      <c r="I31" s="109"/>
      <c r="J31" s="109"/>
      <c r="K31" s="109"/>
      <c r="L31" s="109"/>
    </row>
    <row r="32" spans="2:12" x14ac:dyDescent="0.2">
      <c r="B32" s="22">
        <v>4801</v>
      </c>
      <c r="C32" s="39" t="s">
        <v>323</v>
      </c>
      <c r="D32" s="23" t="s">
        <v>946</v>
      </c>
      <c r="E32" s="106"/>
      <c r="F32" s="106"/>
      <c r="G32" s="106"/>
      <c r="H32" s="106"/>
      <c r="I32" s="106"/>
      <c r="J32" s="106"/>
      <c r="K32" s="106"/>
      <c r="L32" s="106"/>
    </row>
    <row r="33" spans="2:12" x14ac:dyDescent="0.2">
      <c r="B33" s="22" t="s">
        <v>324</v>
      </c>
      <c r="C33" s="39" t="s">
        <v>947</v>
      </c>
      <c r="D33" s="23" t="s">
        <v>325</v>
      </c>
      <c r="E33" s="106"/>
      <c r="F33" s="106"/>
      <c r="G33" s="109"/>
      <c r="H33" s="106"/>
      <c r="I33" s="106"/>
      <c r="J33" s="106"/>
      <c r="K33" s="106"/>
      <c r="L33" s="106"/>
    </row>
    <row r="34" spans="2:12" x14ac:dyDescent="0.2">
      <c r="B34" s="22">
        <v>72</v>
      </c>
      <c r="C34" s="39" t="s">
        <v>272</v>
      </c>
      <c r="D34" s="23" t="s">
        <v>946</v>
      </c>
      <c r="E34" s="106"/>
      <c r="F34" s="106"/>
      <c r="G34" s="106"/>
      <c r="H34" s="106"/>
      <c r="I34" s="106"/>
      <c r="J34" s="106"/>
      <c r="K34" s="106"/>
      <c r="L34" s="106"/>
    </row>
    <row r="35" spans="2:12" ht="25.5" x14ac:dyDescent="0.2">
      <c r="B35" s="40" t="s">
        <v>326</v>
      </c>
      <c r="C35" s="39" t="s">
        <v>327</v>
      </c>
      <c r="D35" s="23" t="s">
        <v>946</v>
      </c>
      <c r="E35" s="106"/>
      <c r="F35" s="106"/>
      <c r="G35" s="109"/>
      <c r="H35" s="109"/>
      <c r="I35" s="106"/>
      <c r="J35" s="106"/>
      <c r="K35" s="106"/>
      <c r="L35" s="106"/>
    </row>
    <row r="36" spans="2:12" x14ac:dyDescent="0.2">
      <c r="B36" s="22">
        <v>7202</v>
      </c>
      <c r="C36" s="39" t="s">
        <v>303</v>
      </c>
      <c r="D36" s="23" t="s">
        <v>946</v>
      </c>
      <c r="E36" s="106"/>
      <c r="F36" s="106"/>
      <c r="G36" s="106"/>
      <c r="H36" s="109"/>
      <c r="I36" s="106"/>
      <c r="J36" s="106"/>
      <c r="K36" s="106"/>
      <c r="L36" s="106"/>
    </row>
    <row r="37" spans="2:12" x14ac:dyDescent="0.2">
      <c r="B37" s="22">
        <v>7207</v>
      </c>
      <c r="C37" s="39" t="s">
        <v>329</v>
      </c>
      <c r="D37" s="23" t="s">
        <v>946</v>
      </c>
      <c r="E37" s="106"/>
      <c r="F37" s="106"/>
      <c r="G37" s="109"/>
      <c r="H37" s="109"/>
      <c r="I37" s="106"/>
      <c r="J37" s="106"/>
      <c r="K37" s="106"/>
      <c r="L37" s="106"/>
    </row>
    <row r="38" spans="2:12" x14ac:dyDescent="0.2">
      <c r="B38" s="22" t="s">
        <v>330</v>
      </c>
      <c r="C38" s="39" t="s">
        <v>331</v>
      </c>
      <c r="D38" s="23" t="s">
        <v>946</v>
      </c>
      <c r="E38" s="106"/>
      <c r="F38" s="106"/>
      <c r="G38" s="106"/>
      <c r="H38" s="106"/>
      <c r="I38" s="106"/>
      <c r="J38" s="106"/>
      <c r="K38" s="106"/>
      <c r="L38" s="106"/>
    </row>
    <row r="39" spans="2:12" x14ac:dyDescent="0.2">
      <c r="B39" s="22">
        <v>7403</v>
      </c>
      <c r="C39" s="39" t="s">
        <v>273</v>
      </c>
      <c r="D39" s="23" t="s">
        <v>946</v>
      </c>
      <c r="E39" s="106"/>
      <c r="F39" s="106"/>
      <c r="G39" s="106"/>
      <c r="H39" s="106"/>
      <c r="I39" s="106"/>
      <c r="J39" s="106"/>
      <c r="K39" s="106"/>
      <c r="L39" s="106"/>
    </row>
    <row r="40" spans="2:12" x14ac:dyDescent="0.2">
      <c r="B40" s="22">
        <v>7502</v>
      </c>
      <c r="C40" s="39" t="s">
        <v>277</v>
      </c>
      <c r="D40" s="23" t="s">
        <v>946</v>
      </c>
      <c r="E40" s="106"/>
      <c r="F40" s="106"/>
      <c r="G40" s="109"/>
      <c r="H40" s="109"/>
      <c r="I40" s="106"/>
      <c r="J40" s="106"/>
      <c r="K40" s="106"/>
      <c r="L40" s="106"/>
    </row>
    <row r="41" spans="2:12" x14ac:dyDescent="0.2">
      <c r="B41" s="22">
        <v>7601</v>
      </c>
      <c r="C41" s="39" t="s">
        <v>278</v>
      </c>
      <c r="D41" s="23" t="s">
        <v>946</v>
      </c>
      <c r="E41" s="106"/>
      <c r="F41" s="106"/>
      <c r="G41" s="109"/>
      <c r="H41" s="109"/>
      <c r="I41" s="106"/>
      <c r="J41" s="106"/>
      <c r="K41" s="106"/>
      <c r="L41" s="106"/>
    </row>
    <row r="42" spans="2:12" x14ac:dyDescent="0.2">
      <c r="B42" s="22" t="s">
        <v>279</v>
      </c>
      <c r="C42" s="39" t="s">
        <v>280</v>
      </c>
      <c r="D42" s="21" t="s">
        <v>281</v>
      </c>
      <c r="E42" s="112"/>
      <c r="F42" s="106"/>
      <c r="G42" s="111"/>
      <c r="H42" s="106"/>
      <c r="I42" s="112"/>
      <c r="J42" s="106"/>
      <c r="K42" s="106"/>
      <c r="L42" s="106"/>
    </row>
    <row r="43" spans="2:12" x14ac:dyDescent="0.2">
      <c r="B43" s="22">
        <v>8703</v>
      </c>
      <c r="C43" s="39" t="s">
        <v>282</v>
      </c>
      <c r="D43" s="23" t="s">
        <v>283</v>
      </c>
      <c r="E43" s="106"/>
      <c r="F43" s="106"/>
      <c r="G43" s="109"/>
      <c r="H43" s="109"/>
      <c r="I43" s="109"/>
      <c r="J43" s="109"/>
      <c r="K43" s="109"/>
      <c r="L43" s="109"/>
    </row>
    <row r="44" spans="2:12" x14ac:dyDescent="0.2">
      <c r="B44" s="22">
        <v>8704</v>
      </c>
      <c r="C44" s="39" t="s">
        <v>940</v>
      </c>
      <c r="D44" s="23" t="s">
        <v>283</v>
      </c>
      <c r="E44" s="106"/>
      <c r="F44" s="106"/>
      <c r="G44" s="109"/>
      <c r="H44" s="109"/>
      <c r="I44" s="109"/>
      <c r="J44" s="109"/>
      <c r="K44" s="109"/>
      <c r="L44" s="109"/>
    </row>
    <row r="45" spans="2:12" x14ac:dyDescent="0.2">
      <c r="B45" s="22"/>
      <c r="C45" s="41" t="s">
        <v>284</v>
      </c>
      <c r="D45" s="23"/>
      <c r="E45" s="106"/>
      <c r="F45" s="106"/>
      <c r="G45" s="109"/>
      <c r="H45" s="109"/>
      <c r="I45" s="109"/>
      <c r="J45" s="109"/>
      <c r="K45" s="109"/>
      <c r="L45" s="109"/>
    </row>
    <row r="46" spans="2:12" x14ac:dyDescent="0.2">
      <c r="B46" s="22" t="s">
        <v>285</v>
      </c>
      <c r="C46" s="39" t="s">
        <v>287</v>
      </c>
      <c r="D46" s="23" t="s">
        <v>946</v>
      </c>
      <c r="E46" s="106"/>
      <c r="F46" s="106"/>
      <c r="G46" s="109"/>
      <c r="H46" s="109"/>
      <c r="I46" s="109"/>
      <c r="J46" s="109"/>
      <c r="K46" s="109"/>
      <c r="L46" s="109"/>
    </row>
    <row r="47" spans="2:12" x14ac:dyDescent="0.2">
      <c r="B47" s="24" t="s">
        <v>332</v>
      </c>
      <c r="C47" s="39" t="s">
        <v>337</v>
      </c>
      <c r="D47" s="23" t="s">
        <v>946</v>
      </c>
      <c r="E47" s="106"/>
      <c r="F47" s="106"/>
      <c r="G47" s="109"/>
      <c r="H47" s="109"/>
      <c r="I47" s="109"/>
      <c r="J47" s="109"/>
      <c r="K47" s="109"/>
      <c r="L47" s="109"/>
    </row>
    <row r="48" spans="2:12" x14ac:dyDescent="0.2">
      <c r="B48" s="24" t="s">
        <v>338</v>
      </c>
      <c r="C48" s="39" t="s">
        <v>339</v>
      </c>
      <c r="D48" s="23" t="s">
        <v>946</v>
      </c>
      <c r="E48" s="106"/>
      <c r="F48" s="106"/>
      <c r="G48" s="109"/>
      <c r="H48" s="109"/>
      <c r="I48" s="109"/>
      <c r="J48" s="109"/>
      <c r="K48" s="109"/>
      <c r="L48" s="109"/>
    </row>
    <row r="49" spans="2:12" x14ac:dyDescent="0.2">
      <c r="B49" s="24" t="s">
        <v>288</v>
      </c>
      <c r="C49" s="39" t="s">
        <v>289</v>
      </c>
      <c r="D49" s="23" t="s">
        <v>946</v>
      </c>
      <c r="E49" s="106"/>
      <c r="F49" s="106"/>
      <c r="G49" s="109"/>
      <c r="H49" s="109"/>
      <c r="I49" s="109"/>
      <c r="J49" s="109"/>
      <c r="K49" s="109"/>
      <c r="L49" s="109"/>
    </row>
    <row r="50" spans="2:12" x14ac:dyDescent="0.2">
      <c r="B50" s="24" t="s">
        <v>290</v>
      </c>
      <c r="C50" s="39" t="s">
        <v>291</v>
      </c>
      <c r="D50" s="23" t="s">
        <v>946</v>
      </c>
      <c r="E50" s="106"/>
      <c r="F50" s="106"/>
      <c r="G50" s="109"/>
      <c r="H50" s="109"/>
      <c r="I50" s="109"/>
      <c r="J50" s="109"/>
      <c r="K50" s="109"/>
      <c r="L50" s="109"/>
    </row>
    <row r="51" spans="2:12" x14ac:dyDescent="0.2">
      <c r="B51" s="24" t="s">
        <v>340</v>
      </c>
      <c r="C51" s="39" t="s">
        <v>341</v>
      </c>
      <c r="D51" s="23" t="s">
        <v>946</v>
      </c>
      <c r="E51" s="106"/>
      <c r="F51" s="106"/>
      <c r="G51" s="109"/>
      <c r="H51" s="109"/>
      <c r="I51" s="109"/>
      <c r="J51" s="109"/>
      <c r="K51" s="109"/>
      <c r="L51" s="109"/>
    </row>
    <row r="52" spans="2:12" x14ac:dyDescent="0.2">
      <c r="B52" s="24" t="s">
        <v>342</v>
      </c>
      <c r="C52" s="39" t="s">
        <v>343</v>
      </c>
      <c r="D52" s="23" t="s">
        <v>946</v>
      </c>
      <c r="E52" s="106"/>
      <c r="F52" s="106"/>
      <c r="G52" s="109"/>
      <c r="H52" s="109"/>
      <c r="I52" s="109"/>
      <c r="J52" s="109"/>
      <c r="K52" s="109"/>
      <c r="L52" s="109"/>
    </row>
    <row r="53" spans="2:12" x14ac:dyDescent="0.2">
      <c r="B53" s="24" t="s">
        <v>344</v>
      </c>
      <c r="C53" s="39" t="s">
        <v>345</v>
      </c>
      <c r="D53" s="23" t="s">
        <v>946</v>
      </c>
      <c r="E53" s="106"/>
      <c r="F53" s="106"/>
      <c r="G53" s="109"/>
      <c r="H53" s="109"/>
      <c r="I53" s="109"/>
      <c r="J53" s="109"/>
      <c r="K53" s="109"/>
      <c r="L53" s="109"/>
    </row>
    <row r="54" spans="2:12" x14ac:dyDescent="0.2">
      <c r="B54" s="22">
        <v>10</v>
      </c>
      <c r="C54" s="39" t="s">
        <v>292</v>
      </c>
      <c r="D54" s="21" t="s">
        <v>281</v>
      </c>
      <c r="E54" s="112"/>
      <c r="F54" s="106"/>
      <c r="G54" s="111"/>
      <c r="H54" s="109"/>
      <c r="I54" s="111"/>
      <c r="J54" s="109"/>
      <c r="K54" s="109"/>
      <c r="L54" s="109"/>
    </row>
    <row r="55" spans="2:12" x14ac:dyDescent="0.2">
      <c r="B55" s="22">
        <v>1001</v>
      </c>
      <c r="C55" s="39" t="s">
        <v>306</v>
      </c>
      <c r="D55" s="23" t="s">
        <v>946</v>
      </c>
      <c r="E55" s="106"/>
      <c r="F55" s="106"/>
      <c r="G55" s="109"/>
      <c r="H55" s="109"/>
      <c r="I55" s="109"/>
      <c r="J55" s="109"/>
      <c r="K55" s="109"/>
      <c r="L55" s="109"/>
    </row>
    <row r="56" spans="2:12" x14ac:dyDescent="0.2">
      <c r="B56" s="22">
        <v>1003</v>
      </c>
      <c r="C56" s="39" t="s">
        <v>346</v>
      </c>
      <c r="D56" s="23" t="s">
        <v>946</v>
      </c>
      <c r="E56" s="106"/>
      <c r="F56" s="106"/>
      <c r="G56" s="109"/>
      <c r="H56" s="109"/>
      <c r="I56" s="109"/>
      <c r="J56" s="109"/>
      <c r="K56" s="109"/>
      <c r="L56" s="109"/>
    </row>
    <row r="57" spans="2:12" x14ac:dyDescent="0.2">
      <c r="B57" s="22">
        <v>1005</v>
      </c>
      <c r="C57" s="39" t="s">
        <v>347</v>
      </c>
      <c r="D57" s="23" t="s">
        <v>946</v>
      </c>
      <c r="E57" s="106"/>
      <c r="F57" s="106"/>
      <c r="G57" s="109"/>
      <c r="H57" s="109"/>
      <c r="I57" s="109"/>
      <c r="J57" s="109"/>
      <c r="K57" s="109"/>
      <c r="L57" s="109"/>
    </row>
    <row r="58" spans="2:12" x14ac:dyDescent="0.2">
      <c r="B58" s="22">
        <v>1512</v>
      </c>
      <c r="C58" s="39" t="s">
        <v>293</v>
      </c>
      <c r="D58" s="23" t="s">
        <v>946</v>
      </c>
      <c r="E58" s="106"/>
      <c r="F58" s="106"/>
      <c r="G58" s="109"/>
      <c r="H58" s="109"/>
      <c r="I58" s="109"/>
      <c r="J58" s="109"/>
      <c r="K58" s="109"/>
      <c r="L58" s="109"/>
    </row>
    <row r="59" spans="2:12" x14ac:dyDescent="0.2">
      <c r="B59" s="22">
        <v>1602</v>
      </c>
      <c r="C59" s="39" t="s">
        <v>348</v>
      </c>
      <c r="D59" s="23" t="s">
        <v>946</v>
      </c>
      <c r="E59" s="106"/>
      <c r="F59" s="106"/>
      <c r="G59" s="109"/>
      <c r="H59" s="109"/>
      <c r="I59" s="109"/>
      <c r="J59" s="109"/>
      <c r="K59" s="109"/>
      <c r="L59" s="109"/>
    </row>
    <row r="60" spans="2:12" x14ac:dyDescent="0.2">
      <c r="B60" s="22" t="s">
        <v>294</v>
      </c>
      <c r="C60" s="39" t="s">
        <v>295</v>
      </c>
      <c r="D60" s="23" t="s">
        <v>946</v>
      </c>
      <c r="E60" s="106"/>
      <c r="F60" s="106"/>
      <c r="G60" s="109"/>
      <c r="H60" s="109"/>
      <c r="I60" s="109"/>
      <c r="J60" s="109"/>
      <c r="K60" s="109"/>
      <c r="L60" s="109"/>
    </row>
    <row r="61" spans="2:12" x14ac:dyDescent="0.2">
      <c r="B61" s="22">
        <v>170199100</v>
      </c>
      <c r="C61" s="39" t="s">
        <v>296</v>
      </c>
      <c r="D61" s="23" t="s">
        <v>946</v>
      </c>
      <c r="E61" s="106"/>
      <c r="F61" s="106"/>
      <c r="G61" s="109"/>
      <c r="H61" s="109"/>
      <c r="I61" s="109"/>
      <c r="J61" s="109"/>
      <c r="K61" s="109"/>
      <c r="L61" s="109"/>
    </row>
    <row r="62" spans="2:12" x14ac:dyDescent="0.2">
      <c r="B62" s="22">
        <v>1801</v>
      </c>
      <c r="C62" s="39" t="s">
        <v>349</v>
      </c>
      <c r="D62" s="23" t="s">
        <v>946</v>
      </c>
      <c r="E62" s="106"/>
      <c r="F62" s="106"/>
      <c r="G62" s="109"/>
      <c r="H62" s="109"/>
      <c r="I62" s="106"/>
      <c r="J62" s="106"/>
      <c r="K62" s="106"/>
      <c r="L62" s="106"/>
    </row>
    <row r="63" spans="2:12" x14ac:dyDescent="0.2">
      <c r="B63" s="22">
        <v>1806</v>
      </c>
      <c r="C63" s="39" t="s">
        <v>350</v>
      </c>
      <c r="D63" s="21" t="s">
        <v>281</v>
      </c>
      <c r="E63" s="112"/>
      <c r="F63" s="106"/>
      <c r="G63" s="111"/>
      <c r="H63" s="109"/>
      <c r="I63" s="112"/>
      <c r="J63" s="106"/>
      <c r="K63" s="106"/>
      <c r="L63" s="106"/>
    </row>
    <row r="64" spans="2:12" x14ac:dyDescent="0.2">
      <c r="B64" s="22">
        <v>22</v>
      </c>
      <c r="C64" s="39" t="s">
        <v>297</v>
      </c>
      <c r="D64" s="21" t="s">
        <v>281</v>
      </c>
      <c r="E64" s="112"/>
      <c r="F64" s="106"/>
      <c r="G64" s="111"/>
      <c r="H64" s="109"/>
      <c r="I64" s="112"/>
      <c r="J64" s="106"/>
      <c r="K64" s="106"/>
      <c r="L64" s="106"/>
    </row>
    <row r="65" spans="2:12" x14ac:dyDescent="0.2">
      <c r="B65" s="22">
        <v>2402</v>
      </c>
      <c r="C65" s="39" t="s">
        <v>351</v>
      </c>
      <c r="D65" s="21" t="s">
        <v>281</v>
      </c>
      <c r="E65" s="112"/>
      <c r="F65" s="106"/>
      <c r="G65" s="111"/>
      <c r="H65" s="109"/>
      <c r="I65" s="112"/>
      <c r="J65" s="106"/>
      <c r="K65" s="106"/>
      <c r="L65" s="106"/>
    </row>
    <row r="66" spans="2:12" x14ac:dyDescent="0.2">
      <c r="B66" s="22">
        <v>2606</v>
      </c>
      <c r="C66" s="39" t="s">
        <v>352</v>
      </c>
      <c r="D66" s="23" t="s">
        <v>946</v>
      </c>
      <c r="E66" s="106"/>
      <c r="F66" s="106"/>
      <c r="G66" s="109"/>
      <c r="H66" s="109"/>
      <c r="I66" s="106"/>
      <c r="J66" s="106"/>
      <c r="K66" s="106"/>
      <c r="L66" s="106"/>
    </row>
    <row r="67" spans="2:12" x14ac:dyDescent="0.2">
      <c r="B67" s="22">
        <v>2701</v>
      </c>
      <c r="C67" s="39" t="s">
        <v>256</v>
      </c>
      <c r="D67" s="23" t="s">
        <v>946</v>
      </c>
      <c r="E67" s="106"/>
      <c r="F67" s="106"/>
      <c r="G67" s="109"/>
      <c r="H67" s="109"/>
      <c r="I67" s="106"/>
      <c r="J67" s="106"/>
      <c r="K67" s="106"/>
      <c r="L67" s="106"/>
    </row>
    <row r="68" spans="2:12" x14ac:dyDescent="0.2">
      <c r="B68" s="22">
        <v>2709</v>
      </c>
      <c r="C68" s="39" t="s">
        <v>257</v>
      </c>
      <c r="D68" s="23" t="s">
        <v>946</v>
      </c>
      <c r="E68" s="106"/>
      <c r="F68" s="106"/>
      <c r="G68" s="109"/>
      <c r="H68" s="109"/>
      <c r="I68" s="106"/>
      <c r="J68" s="106"/>
      <c r="K68" s="106"/>
      <c r="L68" s="106"/>
    </row>
    <row r="69" spans="2:12" x14ac:dyDescent="0.2">
      <c r="B69" s="22">
        <v>2710</v>
      </c>
      <c r="C69" s="39" t="s">
        <v>258</v>
      </c>
      <c r="D69" s="23" t="s">
        <v>946</v>
      </c>
      <c r="E69" s="106"/>
      <c r="F69" s="106"/>
      <c r="G69" s="106"/>
      <c r="H69" s="109"/>
      <c r="I69" s="106"/>
      <c r="J69" s="106"/>
      <c r="K69" s="106"/>
      <c r="L69" s="106"/>
    </row>
    <row r="70" spans="2:12" x14ac:dyDescent="0.2">
      <c r="B70" s="22">
        <v>2941</v>
      </c>
      <c r="C70" s="39" t="s">
        <v>353</v>
      </c>
      <c r="D70" s="21" t="s">
        <v>281</v>
      </c>
      <c r="E70" s="112"/>
      <c r="F70" s="106"/>
      <c r="G70" s="112"/>
      <c r="H70" s="109"/>
      <c r="I70" s="112"/>
      <c r="J70" s="106"/>
      <c r="K70" s="106"/>
      <c r="L70" s="106"/>
    </row>
    <row r="71" spans="2:12" x14ac:dyDescent="0.2">
      <c r="B71" s="22" t="s">
        <v>354</v>
      </c>
      <c r="C71" s="39" t="s">
        <v>355</v>
      </c>
      <c r="D71" s="21" t="s">
        <v>281</v>
      </c>
      <c r="E71" s="112"/>
      <c r="F71" s="106"/>
      <c r="G71" s="112"/>
      <c r="H71" s="109"/>
      <c r="I71" s="112"/>
      <c r="J71" s="106"/>
      <c r="K71" s="106"/>
      <c r="L71" s="106"/>
    </row>
    <row r="72" spans="2:12" x14ac:dyDescent="0.2">
      <c r="B72" s="22">
        <v>3808</v>
      </c>
      <c r="C72" s="39" t="s">
        <v>356</v>
      </c>
      <c r="D72" s="23" t="s">
        <v>946</v>
      </c>
      <c r="E72" s="106"/>
      <c r="F72" s="106"/>
      <c r="G72" s="106"/>
      <c r="H72" s="109"/>
      <c r="I72" s="106"/>
      <c r="J72" s="106"/>
      <c r="K72" s="106"/>
      <c r="L72" s="106"/>
    </row>
    <row r="73" spans="2:12" x14ac:dyDescent="0.2">
      <c r="B73" s="22" t="s">
        <v>298</v>
      </c>
      <c r="C73" s="39" t="s">
        <v>299</v>
      </c>
      <c r="D73" s="23" t="s">
        <v>946</v>
      </c>
      <c r="E73" s="106"/>
      <c r="F73" s="106"/>
      <c r="G73" s="106"/>
      <c r="H73" s="109"/>
      <c r="I73" s="106"/>
      <c r="J73" s="106"/>
      <c r="K73" s="106"/>
      <c r="L73" s="106"/>
    </row>
    <row r="74" spans="2:12" x14ac:dyDescent="0.2">
      <c r="B74" s="22">
        <v>5201</v>
      </c>
      <c r="C74" s="39" t="s">
        <v>301</v>
      </c>
      <c r="D74" s="23" t="s">
        <v>946</v>
      </c>
      <c r="E74" s="106"/>
      <c r="F74" s="106"/>
      <c r="G74" s="106"/>
      <c r="H74" s="109"/>
      <c r="I74" s="106"/>
      <c r="J74" s="106"/>
      <c r="K74" s="106"/>
      <c r="L74" s="106"/>
    </row>
    <row r="75" spans="2:12" x14ac:dyDescent="0.2">
      <c r="B75" s="22" t="s">
        <v>324</v>
      </c>
      <c r="C75" s="39" t="s">
        <v>947</v>
      </c>
      <c r="D75" s="23" t="s">
        <v>946</v>
      </c>
      <c r="E75" s="106"/>
      <c r="F75" s="106"/>
      <c r="G75" s="106"/>
      <c r="H75" s="109"/>
      <c r="I75" s="106"/>
      <c r="J75" s="106"/>
      <c r="K75" s="106"/>
      <c r="L75" s="106"/>
    </row>
    <row r="76" spans="2:12" x14ac:dyDescent="0.2">
      <c r="B76" s="22" t="s">
        <v>357</v>
      </c>
      <c r="C76" s="39" t="s">
        <v>358</v>
      </c>
      <c r="D76" s="21" t="s">
        <v>281</v>
      </c>
      <c r="E76" s="112"/>
      <c r="F76" s="106"/>
      <c r="G76" s="112"/>
      <c r="H76" s="109"/>
      <c r="I76" s="112"/>
      <c r="J76" s="106"/>
      <c r="K76" s="106"/>
      <c r="L76" s="106"/>
    </row>
    <row r="77" spans="2:12" x14ac:dyDescent="0.2">
      <c r="B77" s="22">
        <v>6403</v>
      </c>
      <c r="C77" s="39" t="s">
        <v>359</v>
      </c>
      <c r="D77" s="23" t="s">
        <v>360</v>
      </c>
      <c r="E77" s="106"/>
      <c r="F77" s="106"/>
      <c r="G77" s="106"/>
      <c r="H77" s="109"/>
      <c r="I77" s="106"/>
      <c r="J77" s="106"/>
      <c r="K77" s="106"/>
      <c r="L77" s="106"/>
    </row>
    <row r="78" spans="2:12" x14ac:dyDescent="0.2">
      <c r="B78" s="22">
        <v>72</v>
      </c>
      <c r="C78" s="39" t="s">
        <v>272</v>
      </c>
      <c r="D78" s="23" t="s">
        <v>946</v>
      </c>
      <c r="E78" s="106"/>
      <c r="F78" s="106"/>
      <c r="G78" s="106"/>
      <c r="H78" s="109"/>
      <c r="I78" s="106"/>
      <c r="J78" s="106"/>
      <c r="K78" s="106"/>
      <c r="L78" s="106"/>
    </row>
    <row r="79" spans="2:12" ht="25.5" x14ac:dyDescent="0.2">
      <c r="B79" s="22" t="s">
        <v>326</v>
      </c>
      <c r="C79" s="39" t="s">
        <v>327</v>
      </c>
      <c r="D79" s="23" t="s">
        <v>946</v>
      </c>
      <c r="E79" s="106"/>
      <c r="F79" s="106"/>
      <c r="G79" s="106"/>
      <c r="H79" s="109"/>
      <c r="I79" s="106"/>
      <c r="J79" s="106"/>
      <c r="K79" s="106"/>
      <c r="L79" s="106"/>
    </row>
    <row r="80" spans="2:12" x14ac:dyDescent="0.2">
      <c r="B80" s="22" t="s">
        <v>304</v>
      </c>
      <c r="C80" s="39" t="s">
        <v>944</v>
      </c>
      <c r="D80" s="23" t="s">
        <v>946</v>
      </c>
      <c r="E80" s="106"/>
      <c r="F80" s="106"/>
      <c r="G80" s="109"/>
      <c r="H80" s="106"/>
      <c r="I80" s="106"/>
      <c r="J80" s="106"/>
      <c r="K80" s="106"/>
      <c r="L80" s="106"/>
    </row>
    <row r="81" spans="2:12" x14ac:dyDescent="0.2">
      <c r="B81" s="22" t="s">
        <v>279</v>
      </c>
      <c r="C81" s="39" t="s">
        <v>280</v>
      </c>
      <c r="D81" s="21" t="s">
        <v>281</v>
      </c>
      <c r="E81" s="112"/>
      <c r="F81" s="106"/>
      <c r="G81" s="111"/>
      <c r="H81" s="106"/>
      <c r="I81" s="112"/>
      <c r="J81" s="106"/>
      <c r="K81" s="106"/>
      <c r="L81" s="106"/>
    </row>
    <row r="82" spans="2:12" x14ac:dyDescent="0.2">
      <c r="B82" s="22">
        <v>8703</v>
      </c>
      <c r="C82" s="39" t="s">
        <v>282</v>
      </c>
      <c r="D82" s="23" t="s">
        <v>283</v>
      </c>
      <c r="E82" s="106"/>
      <c r="F82" s="106"/>
      <c r="G82" s="106"/>
      <c r="H82" s="106"/>
      <c r="I82" s="106"/>
      <c r="J82" s="106"/>
      <c r="K82" s="106"/>
      <c r="L82" s="106"/>
    </row>
    <row r="83" spans="2:12" x14ac:dyDescent="0.2">
      <c r="B83" s="22">
        <v>8704</v>
      </c>
      <c r="C83" s="39" t="s">
        <v>940</v>
      </c>
      <c r="D83" s="23" t="s">
        <v>283</v>
      </c>
      <c r="E83" s="106"/>
      <c r="F83" s="106"/>
      <c r="G83" s="106"/>
      <c r="H83" s="106"/>
      <c r="I83" s="106"/>
      <c r="J83" s="106"/>
      <c r="K83" s="106"/>
      <c r="L83" s="106"/>
    </row>
    <row r="84" spans="2:12" x14ac:dyDescent="0.2">
      <c r="B84" s="22" t="s">
        <v>361</v>
      </c>
      <c r="C84" s="39" t="s">
        <v>362</v>
      </c>
      <c r="D84" s="21" t="s">
        <v>281</v>
      </c>
      <c r="E84" s="109"/>
      <c r="F84" s="106"/>
      <c r="G84" s="109"/>
      <c r="H84" s="106"/>
      <c r="I84" s="106"/>
      <c r="J84" s="106"/>
      <c r="K84" s="106"/>
      <c r="L84" s="106"/>
    </row>
    <row r="85" spans="2:12" x14ac:dyDescent="0.2">
      <c r="C85" s="39"/>
      <c r="D85" s="23"/>
    </row>
    <row r="86" spans="2:12" x14ac:dyDescent="0.2">
      <c r="B86" t="s">
        <v>755</v>
      </c>
      <c r="C86" s="39"/>
      <c r="D86" s="23"/>
    </row>
    <row r="87" spans="2:12" x14ac:dyDescent="0.2">
      <c r="C87" s="39"/>
    </row>
    <row r="88" spans="2:12" x14ac:dyDescent="0.2">
      <c r="C88" s="39"/>
    </row>
    <row r="89" spans="2:12" x14ac:dyDescent="0.2">
      <c r="C89" s="39"/>
    </row>
    <row r="90" spans="2:12" x14ac:dyDescent="0.2">
      <c r="C90" s="39"/>
    </row>
    <row r="91" spans="2:12" x14ac:dyDescent="0.2">
      <c r="C91" s="39"/>
    </row>
    <row r="92" spans="2:12" x14ac:dyDescent="0.2">
      <c r="C92" s="39"/>
    </row>
    <row r="93" spans="2:12" x14ac:dyDescent="0.2">
      <c r="C93" s="39"/>
    </row>
    <row r="94" spans="2:12" x14ac:dyDescent="0.2">
      <c r="C94" s="39"/>
    </row>
    <row r="95" spans="2:12" x14ac:dyDescent="0.2">
      <c r="C95" s="39"/>
    </row>
    <row r="96" spans="2:12" x14ac:dyDescent="0.2">
      <c r="C96" s="39"/>
    </row>
    <row r="97" spans="3:3" x14ac:dyDescent="0.2">
      <c r="C97" s="39"/>
    </row>
    <row r="98" spans="3:3" x14ac:dyDescent="0.2">
      <c r="C98" s="39"/>
    </row>
    <row r="99" spans="3:3" x14ac:dyDescent="0.2">
      <c r="C99" s="39"/>
    </row>
    <row r="100" spans="3:3" x14ac:dyDescent="0.2">
      <c r="C100" s="39"/>
    </row>
    <row r="101" spans="3:3" x14ac:dyDescent="0.2">
      <c r="C101" s="39"/>
    </row>
    <row r="102" spans="3:3" x14ac:dyDescent="0.2">
      <c r="C102" s="39"/>
    </row>
    <row r="103" spans="3:3" x14ac:dyDescent="0.2">
      <c r="C103" s="39"/>
    </row>
    <row r="104" spans="3:3" x14ac:dyDescent="0.2">
      <c r="C104" s="39"/>
    </row>
    <row r="105" spans="3:3" x14ac:dyDescent="0.2">
      <c r="C105" s="39"/>
    </row>
    <row r="106" spans="3:3" x14ac:dyDescent="0.2">
      <c r="C106" s="39"/>
    </row>
    <row r="107" spans="3:3" x14ac:dyDescent="0.2">
      <c r="C107" s="39"/>
    </row>
    <row r="108" spans="3:3" x14ac:dyDescent="0.2">
      <c r="C108" s="39"/>
    </row>
    <row r="109" spans="3:3" x14ac:dyDescent="0.2">
      <c r="C109" s="39"/>
    </row>
    <row r="110" spans="3:3" x14ac:dyDescent="0.2">
      <c r="C110" s="39"/>
    </row>
    <row r="111" spans="3:3" x14ac:dyDescent="0.2">
      <c r="C111" s="39"/>
    </row>
    <row r="112" spans="3:3" x14ac:dyDescent="0.2">
      <c r="C112" s="39"/>
    </row>
    <row r="113" spans="3:3" x14ac:dyDescent="0.2">
      <c r="C113" s="39"/>
    </row>
    <row r="114" spans="3:3" x14ac:dyDescent="0.2">
      <c r="C114" s="39"/>
    </row>
    <row r="115" spans="3:3" x14ac:dyDescent="0.2">
      <c r="C115" s="39"/>
    </row>
    <row r="116" spans="3:3" x14ac:dyDescent="0.2">
      <c r="C116" s="39"/>
    </row>
    <row r="117" spans="3:3" x14ac:dyDescent="0.2">
      <c r="C117" s="39"/>
    </row>
    <row r="118" spans="3:3" x14ac:dyDescent="0.2">
      <c r="C118" s="39"/>
    </row>
    <row r="119" spans="3:3" x14ac:dyDescent="0.2">
      <c r="C119" s="39"/>
    </row>
    <row r="120" spans="3:3" x14ac:dyDescent="0.2">
      <c r="C120" s="39"/>
    </row>
    <row r="121" spans="3:3" x14ac:dyDescent="0.2">
      <c r="C121" s="39"/>
    </row>
    <row r="122" spans="3:3" x14ac:dyDescent="0.2">
      <c r="C122" s="39"/>
    </row>
    <row r="123" spans="3:3" x14ac:dyDescent="0.2">
      <c r="C123" s="39"/>
    </row>
    <row r="124" spans="3:3" x14ac:dyDescent="0.2">
      <c r="C124" s="39"/>
    </row>
    <row r="125" spans="3:3" x14ac:dyDescent="0.2">
      <c r="C125" s="39"/>
    </row>
    <row r="126" spans="3:3" x14ac:dyDescent="0.2">
      <c r="C126" s="39"/>
    </row>
    <row r="127" spans="3:3" x14ac:dyDescent="0.2">
      <c r="C127" s="39"/>
    </row>
    <row r="128" spans="3:3" x14ac:dyDescent="0.2">
      <c r="C128" s="39"/>
    </row>
    <row r="129" spans="3:3" x14ac:dyDescent="0.2">
      <c r="C129" s="39"/>
    </row>
    <row r="130" spans="3:3" x14ac:dyDescent="0.2">
      <c r="C130" s="39"/>
    </row>
    <row r="131" spans="3:3" x14ac:dyDescent="0.2">
      <c r="C131" s="39"/>
    </row>
    <row r="132" spans="3:3" x14ac:dyDescent="0.2">
      <c r="C132" s="39"/>
    </row>
    <row r="133" spans="3:3" x14ac:dyDescent="0.2">
      <c r="C133" s="39"/>
    </row>
    <row r="134" spans="3:3" x14ac:dyDescent="0.2">
      <c r="C134" s="39"/>
    </row>
    <row r="135" spans="3:3" x14ac:dyDescent="0.2">
      <c r="C135" s="39"/>
    </row>
    <row r="136" spans="3:3" x14ac:dyDescent="0.2">
      <c r="C136" s="39"/>
    </row>
    <row r="137" spans="3:3" x14ac:dyDescent="0.2">
      <c r="C137" s="39"/>
    </row>
    <row r="138" spans="3:3" x14ac:dyDescent="0.2">
      <c r="C138" s="39"/>
    </row>
    <row r="139" spans="3:3" x14ac:dyDescent="0.2">
      <c r="C139" s="39"/>
    </row>
    <row r="140" spans="3:3" x14ac:dyDescent="0.2">
      <c r="C140" s="39"/>
    </row>
    <row r="141" spans="3:3" x14ac:dyDescent="0.2">
      <c r="C141" s="39"/>
    </row>
    <row r="142" spans="3:3" x14ac:dyDescent="0.2">
      <c r="C142" s="39"/>
    </row>
    <row r="143" spans="3:3" x14ac:dyDescent="0.2">
      <c r="C143" s="39"/>
    </row>
    <row r="144" spans="3:3" x14ac:dyDescent="0.2">
      <c r="C144" s="39"/>
    </row>
    <row r="145" spans="3:3" x14ac:dyDescent="0.2">
      <c r="C145" s="39"/>
    </row>
    <row r="146" spans="3:3" x14ac:dyDescent="0.2">
      <c r="C146" s="39"/>
    </row>
    <row r="147" spans="3:3" x14ac:dyDescent="0.2">
      <c r="C147" s="39"/>
    </row>
    <row r="148" spans="3:3" x14ac:dyDescent="0.2">
      <c r="C148" s="39"/>
    </row>
    <row r="149" spans="3:3" x14ac:dyDescent="0.2">
      <c r="C149" s="39"/>
    </row>
    <row r="150" spans="3:3" x14ac:dyDescent="0.2">
      <c r="C150" s="39"/>
    </row>
    <row r="151" spans="3:3" x14ac:dyDescent="0.2">
      <c r="C151" s="39"/>
    </row>
    <row r="152" spans="3:3" x14ac:dyDescent="0.2">
      <c r="C152" s="39"/>
    </row>
    <row r="153" spans="3:3" x14ac:dyDescent="0.2">
      <c r="C153" s="39"/>
    </row>
    <row r="154" spans="3:3" x14ac:dyDescent="0.2">
      <c r="C154" s="39"/>
    </row>
    <row r="155" spans="3:3" x14ac:dyDescent="0.2">
      <c r="C155" s="39"/>
    </row>
  </sheetData>
  <sheetProtection password="E16C" sheet="1" objects="1" scenarios="1"/>
  <customSheetViews>
    <customSheetView guid="{4D3410BB-2371-487E-AAF7-AC8AFE6E56CA}" scale="75" showRuler="0">
      <pane xSplit="1" ySplit="6" topLeftCell="B7" activePane="bottomRight" state="frozen"/>
      <selection pane="bottomRight" activeCell="B1" sqref="B1"/>
      <pageMargins left="0.75" right="0.75" top="1" bottom="1" header="0.5" footer="0.5"/>
      <headerFooter alignWithMargins="0"/>
    </customSheetView>
    <customSheetView guid="{1CCF9464-AEC0-4C0F-98A5-E7B17D04C7EE}" scale="75" showRuler="0">
      <pane xSplit="1" ySplit="6" topLeftCell="B7" activePane="bottomRight" state="frozen"/>
      <selection pane="bottomRight" activeCell="A3" sqref="A3"/>
      <pageMargins left="0.75" right="0.75" top="1" bottom="1" header="0.5" footer="0.5"/>
      <headerFooter alignWithMargins="0"/>
    </customSheetView>
    <customSheetView guid="{F999748C-9832-11D8-83FB-00E04C392051}" scale="75" showRuler="0">
      <pane xSplit="1" ySplit="6" topLeftCell="B7" activePane="bottomRight" state="frozen"/>
      <selection pane="bottomRight" activeCell="A3" sqref="A3"/>
      <pageMargins left="0.75" right="0.75" top="1" bottom="1" header="0.5" footer="0.5"/>
      <headerFooter alignWithMargins="0"/>
    </customSheetView>
    <customSheetView guid="{0F955BED-3AA5-4ED9-8747-25E63CDA70F7}" scale="75" showRuler="0">
      <pane xSplit="1" ySplit="6" topLeftCell="B7" activePane="bottomRight" state="frozen"/>
      <selection pane="bottomRight" activeCell="A3" sqref="A3"/>
      <pageMargins left="0.75" right="0.75" top="1" bottom="1" header="0.5" footer="0.5"/>
      <headerFooter alignWithMargins="0"/>
    </customSheetView>
    <customSheetView guid="{77D4B8AA-2D12-454E-8920-2F102814BFC0}" scale="75" showRuler="0">
      <pane xSplit="1" ySplit="6" topLeftCell="B7" activePane="bottomRight" state="frozen"/>
      <selection pane="bottomRight" activeCell="E13" sqref="E13"/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"/>
  <sheetViews>
    <sheetView zoomScale="66" workbookViewId="0">
      <selection activeCell="I12" sqref="I12"/>
    </sheetView>
  </sheetViews>
  <sheetFormatPr defaultRowHeight="12.75" x14ac:dyDescent="0.2"/>
  <sheetData/>
  <customSheetViews>
    <customSheetView guid="{4D3410BB-2371-487E-AAF7-AC8AFE6E56CA}" scale="66" showRuler="0">
      <selection activeCell="A2" sqref="A2"/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1CCF9464-AEC0-4C0F-98A5-E7B17D04C7EE}" scale="66" showRuler="0">
      <selection activeCell="A2" sqref="A2"/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F999748C-9832-11D8-83FB-00E04C392051}" scale="66" showRuler="0">
      <selection activeCell="A2" sqref="A2"/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0F955BED-3AA5-4ED9-8747-25E63CDA70F7}" scale="66" showRuler="0">
      <selection activeCell="A2" sqref="A2"/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77D4B8AA-2D12-454E-8920-2F102814BFC0}" scale="66" showRuler="0">
      <selection activeCell="F11" sqref="F11"/>
      <pageMargins left="0.75" right="0.75" top="1" bottom="1" header="0.5" footer="0.5"/>
      <headerFooter alignWithMargins="0">
        <oddHeader>&amp;A</oddHeader>
        <oddFooter>Страница &amp;P</oddFooter>
      </headerFooter>
    </customSheetView>
  </customSheetViews>
  <phoneticPr fontId="0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U727"/>
  <sheetViews>
    <sheetView workbookViewId="0">
      <pane xSplit="11" ySplit="11" topLeftCell="L12" activePane="bottomRight" state="frozen"/>
      <selection pane="topRight" activeCell="L1" sqref="L1"/>
      <selection pane="bottomLeft" activeCell="A12" sqref="A12"/>
      <selection pane="bottomRight" activeCell="L12" sqref="L12"/>
    </sheetView>
  </sheetViews>
  <sheetFormatPr defaultColWidth="8.85546875" defaultRowHeight="12" x14ac:dyDescent="0.2"/>
  <cols>
    <col min="1" max="1" width="40.5703125" style="2" customWidth="1"/>
    <col min="2" max="2" width="24.42578125" style="2" customWidth="1"/>
    <col min="3" max="3" width="9.42578125" style="4" customWidth="1"/>
    <col min="4" max="4" width="5.140625" style="5" customWidth="1"/>
    <col min="5" max="5" width="6.28515625" style="6" customWidth="1"/>
    <col min="6" max="6" width="8.42578125" style="4" customWidth="1"/>
    <col min="7" max="7" width="4.7109375" style="1" customWidth="1"/>
    <col min="8" max="8" width="10.140625" style="2" hidden="1" customWidth="1"/>
    <col min="9" max="9" width="9.5703125" style="2" hidden="1" customWidth="1"/>
    <col min="10" max="10" width="9.28515625" style="2" hidden="1" customWidth="1"/>
    <col min="11" max="11" width="10.28515625" style="2" hidden="1" customWidth="1"/>
    <col min="12" max="14" width="10.28515625" style="2" customWidth="1"/>
    <col min="15" max="15" width="9.7109375" style="2" customWidth="1"/>
    <col min="16" max="16" width="9.28515625" style="2" customWidth="1"/>
    <col min="17" max="17" width="9.7109375" style="2" customWidth="1"/>
    <col min="18" max="18" width="9.28515625" style="2" customWidth="1"/>
    <col min="19" max="19" width="10" style="2" customWidth="1"/>
    <col min="20" max="20" width="9.28515625" style="2" customWidth="1"/>
    <col min="21" max="21" width="5.7109375" style="3" customWidth="1"/>
    <col min="22" max="16384" width="8.85546875" style="2"/>
  </cols>
  <sheetData>
    <row r="1" spans="1:21" s="57" customFormat="1" ht="20.100000000000001" customHeight="1" x14ac:dyDescent="0.2">
      <c r="A1" s="126" t="s">
        <v>917</v>
      </c>
      <c r="B1" s="127"/>
      <c r="C1" s="127"/>
      <c r="D1" s="127"/>
      <c r="E1" s="127"/>
      <c r="F1" s="127"/>
      <c r="G1" s="127"/>
      <c r="H1" s="127"/>
      <c r="I1" s="127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56"/>
    </row>
    <row r="2" spans="1:21" ht="24" customHeight="1" x14ac:dyDescent="0.2">
      <c r="A2" s="129" t="s">
        <v>717</v>
      </c>
      <c r="B2" s="130"/>
      <c r="C2" s="130"/>
      <c r="D2" s="130"/>
      <c r="E2" s="130"/>
      <c r="F2" s="130"/>
      <c r="G2" s="130"/>
      <c r="H2" s="130"/>
      <c r="I2" s="130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58"/>
    </row>
    <row r="3" spans="1:21" ht="18.75" customHeight="1" x14ac:dyDescent="0.2">
      <c r="A3" s="132"/>
      <c r="B3" s="133">
        <v>1</v>
      </c>
      <c r="C3" s="134">
        <v>2</v>
      </c>
      <c r="D3" s="135"/>
      <c r="E3" s="136"/>
      <c r="F3" s="137"/>
      <c r="G3" s="138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</row>
    <row r="4" spans="1:21" ht="12.2" customHeight="1" x14ac:dyDescent="0.2">
      <c r="A4" s="132"/>
      <c r="B4" s="132"/>
      <c r="C4" s="137"/>
      <c r="D4" s="135"/>
      <c r="E4" s="136"/>
      <c r="F4" s="137"/>
      <c r="G4" s="138"/>
      <c r="H4" s="132"/>
      <c r="I4" s="132"/>
      <c r="J4" s="132"/>
      <c r="K4" s="132"/>
      <c r="L4" s="139"/>
      <c r="M4" s="132"/>
      <c r="N4" s="132"/>
      <c r="O4" s="140"/>
      <c r="P4" s="140"/>
      <c r="Q4" s="140"/>
      <c r="R4" s="140"/>
      <c r="S4" s="140"/>
      <c r="T4" s="132"/>
    </row>
    <row r="5" spans="1:21" ht="15" customHeight="1" x14ac:dyDescent="0.2">
      <c r="A5" s="141" t="s">
        <v>918</v>
      </c>
      <c r="B5" s="142" t="s">
        <v>164</v>
      </c>
      <c r="C5" s="137"/>
      <c r="D5" s="135"/>
      <c r="E5" s="136"/>
      <c r="F5" s="137"/>
      <c r="G5" s="138"/>
      <c r="H5" s="132"/>
      <c r="I5" s="132"/>
      <c r="J5" s="132"/>
      <c r="K5" s="132"/>
      <c r="L5" s="139"/>
      <c r="M5" s="132"/>
      <c r="N5" s="132"/>
      <c r="O5" s="143"/>
      <c r="P5" s="143"/>
      <c r="Q5" s="143"/>
      <c r="R5" s="143"/>
      <c r="S5" s="143"/>
      <c r="T5" s="143"/>
    </row>
    <row r="6" spans="1:21" ht="26.1" customHeight="1" x14ac:dyDescent="0.2">
      <c r="A6" s="141" t="s">
        <v>920</v>
      </c>
      <c r="B6" s="132"/>
      <c r="C6" s="137"/>
      <c r="D6" s="135"/>
      <c r="E6" s="136"/>
      <c r="F6" s="137"/>
      <c r="G6" s="138"/>
      <c r="H6" s="132"/>
      <c r="I6" s="132"/>
      <c r="J6" s="132"/>
      <c r="K6" s="144"/>
      <c r="L6" s="139"/>
      <c r="M6" s="132"/>
      <c r="N6" s="145"/>
      <c r="O6" s="146"/>
      <c r="P6" s="147"/>
      <c r="Q6" s="147"/>
      <c r="R6" s="147"/>
      <c r="S6" s="147"/>
      <c r="T6" s="143"/>
    </row>
    <row r="7" spans="1:21" ht="15.75" customHeight="1" x14ac:dyDescent="0.2">
      <c r="K7" s="3"/>
      <c r="L7" s="42"/>
      <c r="O7" s="60"/>
      <c r="P7" s="61"/>
      <c r="Q7" s="62"/>
      <c r="R7" s="61"/>
      <c r="S7" s="61"/>
      <c r="T7" s="59"/>
    </row>
    <row r="8" spans="1:21" ht="30.2" customHeight="1" x14ac:dyDescent="0.2">
      <c r="K8" s="3"/>
      <c r="L8" s="42"/>
    </row>
    <row r="9" spans="1:21" ht="21.75" customHeight="1" x14ac:dyDescent="0.2">
      <c r="A9" s="473" t="s">
        <v>921</v>
      </c>
      <c r="B9" s="473" t="s">
        <v>922</v>
      </c>
      <c r="C9" s="113" t="s">
        <v>923</v>
      </c>
      <c r="D9" s="114" t="s">
        <v>924</v>
      </c>
      <c r="E9" s="115" t="s">
        <v>925</v>
      </c>
      <c r="F9" s="114" t="s">
        <v>926</v>
      </c>
      <c r="G9" s="116" t="s">
        <v>927</v>
      </c>
      <c r="H9" s="117" t="s">
        <v>928</v>
      </c>
      <c r="I9" s="117"/>
      <c r="J9" s="117"/>
      <c r="K9" s="117"/>
      <c r="L9" s="117" t="s">
        <v>928</v>
      </c>
      <c r="M9" s="117" t="s">
        <v>928</v>
      </c>
      <c r="N9" s="117" t="s">
        <v>929</v>
      </c>
      <c r="O9" s="117" t="s">
        <v>930</v>
      </c>
      <c r="P9" s="117"/>
      <c r="Q9" s="117"/>
      <c r="R9" s="117"/>
      <c r="S9" s="117"/>
      <c r="T9" s="117"/>
      <c r="U9" s="63"/>
    </row>
    <row r="10" spans="1:21" ht="10.9" customHeight="1" x14ac:dyDescent="0.2">
      <c r="A10" s="475"/>
      <c r="B10" s="475"/>
      <c r="C10" s="118"/>
      <c r="D10" s="119"/>
      <c r="E10" s="120"/>
      <c r="F10" s="118"/>
      <c r="G10" s="121"/>
      <c r="H10" s="118">
        <v>1998</v>
      </c>
      <c r="I10" s="118">
        <v>1999</v>
      </c>
      <c r="J10" s="118">
        <v>2000</v>
      </c>
      <c r="K10" s="118">
        <v>2001</v>
      </c>
      <c r="L10" s="473">
        <v>2007</v>
      </c>
      <c r="M10" s="473">
        <v>2008</v>
      </c>
      <c r="N10" s="473">
        <v>2009</v>
      </c>
      <c r="O10" s="122">
        <v>2010</v>
      </c>
      <c r="P10" s="118"/>
      <c r="Q10" s="122">
        <v>2011</v>
      </c>
      <c r="R10" s="118"/>
      <c r="S10" s="122">
        <v>2012</v>
      </c>
      <c r="T10" s="122"/>
      <c r="U10" s="63"/>
    </row>
    <row r="11" spans="1:21" ht="14.45" customHeight="1" x14ac:dyDescent="0.2">
      <c r="A11" s="474"/>
      <c r="B11" s="474"/>
      <c r="C11" s="118"/>
      <c r="D11" s="119"/>
      <c r="E11" s="120"/>
      <c r="F11" s="118"/>
      <c r="G11" s="121"/>
      <c r="H11" s="118"/>
      <c r="I11" s="118"/>
      <c r="J11" s="123"/>
      <c r="K11" s="123"/>
      <c r="L11" s="474"/>
      <c r="M11" s="474"/>
      <c r="N11" s="474"/>
      <c r="O11" s="124" t="s">
        <v>931</v>
      </c>
      <c r="P11" s="125" t="s">
        <v>932</v>
      </c>
      <c r="Q11" s="124" t="s">
        <v>931</v>
      </c>
      <c r="R11" s="125" t="s">
        <v>932</v>
      </c>
      <c r="S11" s="124" t="s">
        <v>931</v>
      </c>
      <c r="T11" s="125" t="s">
        <v>932</v>
      </c>
      <c r="U11" s="63"/>
    </row>
    <row r="12" spans="1:21" ht="30" x14ac:dyDescent="0.2">
      <c r="A12" s="166" t="s">
        <v>375</v>
      </c>
      <c r="B12" s="167"/>
      <c r="C12" s="168"/>
      <c r="D12" s="169"/>
      <c r="E12" s="169"/>
      <c r="F12" s="169"/>
      <c r="G12" s="170"/>
      <c r="H12" s="151"/>
      <c r="I12" s="151"/>
      <c r="J12" s="151"/>
      <c r="K12" s="151"/>
      <c r="L12" s="156"/>
      <c r="M12" s="157"/>
      <c r="N12" s="157"/>
      <c r="O12" s="157"/>
      <c r="P12" s="157"/>
      <c r="Q12" s="157"/>
      <c r="R12" s="157"/>
      <c r="S12" s="157"/>
      <c r="T12" s="158"/>
      <c r="U12" s="171"/>
    </row>
    <row r="13" spans="1:21" ht="21" x14ac:dyDescent="0.2">
      <c r="A13" s="172" t="s">
        <v>596</v>
      </c>
      <c r="B13" s="173" t="s">
        <v>311</v>
      </c>
      <c r="C13" s="174">
        <v>1</v>
      </c>
      <c r="D13" s="175"/>
      <c r="E13" s="175"/>
      <c r="F13" s="175"/>
      <c r="G13" s="176" t="s">
        <v>182</v>
      </c>
      <c r="H13" s="151"/>
      <c r="I13" s="151"/>
      <c r="J13" s="151"/>
      <c r="K13" s="151"/>
      <c r="L13" s="159"/>
      <c r="M13" s="160"/>
      <c r="N13" s="160"/>
      <c r="O13" s="160"/>
      <c r="P13" s="160"/>
      <c r="Q13" s="160"/>
      <c r="R13" s="160"/>
      <c r="S13" s="160"/>
      <c r="T13" s="161"/>
      <c r="U13" s="171"/>
    </row>
    <row r="14" spans="1:21" ht="12.75" x14ac:dyDescent="0.2">
      <c r="A14" s="177"/>
      <c r="B14" s="173" t="s">
        <v>376</v>
      </c>
      <c r="C14" s="174">
        <v>1</v>
      </c>
      <c r="D14" s="175"/>
      <c r="E14" s="175"/>
      <c r="F14" s="175"/>
      <c r="G14" s="176" t="s">
        <v>181</v>
      </c>
      <c r="H14" s="151"/>
      <c r="I14" s="151"/>
      <c r="J14" s="151"/>
      <c r="K14" s="151"/>
      <c r="L14" s="159"/>
      <c r="M14" s="160"/>
      <c r="N14" s="160"/>
      <c r="O14" s="160"/>
      <c r="P14" s="160"/>
      <c r="Q14" s="160"/>
      <c r="R14" s="160"/>
      <c r="S14" s="160"/>
      <c r="T14" s="161"/>
      <c r="U14" s="171"/>
    </row>
    <row r="15" spans="1:21" ht="21" x14ac:dyDescent="0.2">
      <c r="A15" s="178" t="s">
        <v>597</v>
      </c>
      <c r="B15" s="173" t="s">
        <v>311</v>
      </c>
      <c r="C15" s="174">
        <v>1</v>
      </c>
      <c r="D15" s="175"/>
      <c r="E15" s="175"/>
      <c r="F15" s="175"/>
      <c r="G15" s="176" t="s">
        <v>182</v>
      </c>
      <c r="H15" s="151"/>
      <c r="I15" s="151"/>
      <c r="J15" s="151"/>
      <c r="K15" s="151"/>
      <c r="L15" s="159"/>
      <c r="M15" s="160"/>
      <c r="N15" s="160"/>
      <c r="O15" s="160"/>
      <c r="P15" s="160"/>
      <c r="Q15" s="160"/>
      <c r="R15" s="160"/>
      <c r="S15" s="160"/>
      <c r="T15" s="161"/>
      <c r="U15" s="171"/>
    </row>
    <row r="16" spans="1:21" ht="12.75" x14ac:dyDescent="0.2">
      <c r="A16" s="178"/>
      <c r="B16" s="173" t="s">
        <v>376</v>
      </c>
      <c r="C16" s="174">
        <v>1</v>
      </c>
      <c r="D16" s="175"/>
      <c r="E16" s="175"/>
      <c r="F16" s="175"/>
      <c r="G16" s="176" t="s">
        <v>181</v>
      </c>
      <c r="H16" s="151"/>
      <c r="I16" s="151"/>
      <c r="J16" s="151"/>
      <c r="K16" s="151"/>
      <c r="L16" s="159"/>
      <c r="M16" s="160"/>
      <c r="N16" s="160"/>
      <c r="O16" s="160"/>
      <c r="P16" s="160"/>
      <c r="Q16" s="160"/>
      <c r="R16" s="160"/>
      <c r="S16" s="160"/>
      <c r="T16" s="161"/>
      <c r="U16" s="171"/>
    </row>
    <row r="17" spans="1:21" ht="21" x14ac:dyDescent="0.2">
      <c r="A17" s="178" t="s">
        <v>598</v>
      </c>
      <c r="B17" s="173" t="s">
        <v>311</v>
      </c>
      <c r="C17" s="174">
        <v>1</v>
      </c>
      <c r="D17" s="175"/>
      <c r="E17" s="175"/>
      <c r="F17" s="175"/>
      <c r="G17" s="176" t="s">
        <v>182</v>
      </c>
      <c r="H17" s="151"/>
      <c r="I17" s="151"/>
      <c r="J17" s="151"/>
      <c r="K17" s="151"/>
      <c r="L17" s="159"/>
      <c r="M17" s="160"/>
      <c r="N17" s="160"/>
      <c r="O17" s="160"/>
      <c r="P17" s="160"/>
      <c r="Q17" s="160"/>
      <c r="R17" s="160"/>
      <c r="S17" s="160"/>
      <c r="T17" s="161"/>
      <c r="U17" s="171"/>
    </row>
    <row r="18" spans="1:21" ht="12.75" x14ac:dyDescent="0.2">
      <c r="A18" s="178"/>
      <c r="B18" s="173" t="s">
        <v>376</v>
      </c>
      <c r="C18" s="174">
        <v>1</v>
      </c>
      <c r="D18" s="175"/>
      <c r="E18" s="175"/>
      <c r="F18" s="175"/>
      <c r="G18" s="176" t="s">
        <v>181</v>
      </c>
      <c r="H18" s="151"/>
      <c r="I18" s="151"/>
      <c r="J18" s="151"/>
      <c r="K18" s="151"/>
      <c r="L18" s="159"/>
      <c r="M18" s="160"/>
      <c r="N18" s="160"/>
      <c r="O18" s="160"/>
      <c r="P18" s="160"/>
      <c r="Q18" s="160"/>
      <c r="R18" s="160"/>
      <c r="S18" s="160"/>
      <c r="T18" s="161"/>
      <c r="U18" s="171"/>
    </row>
    <row r="19" spans="1:21" ht="21" x14ac:dyDescent="0.2">
      <c r="A19" s="172" t="s">
        <v>141</v>
      </c>
      <c r="B19" s="173" t="s">
        <v>142</v>
      </c>
      <c r="C19" s="174">
        <v>1</v>
      </c>
      <c r="D19" s="175"/>
      <c r="E19" s="175"/>
      <c r="F19" s="175"/>
      <c r="G19" s="176" t="s">
        <v>182</v>
      </c>
      <c r="H19" s="151"/>
      <c r="I19" s="151"/>
      <c r="J19" s="151"/>
      <c r="K19" s="151"/>
      <c r="L19" s="159"/>
      <c r="M19" s="160"/>
      <c r="N19" s="160"/>
      <c r="O19" s="160"/>
      <c r="P19" s="160"/>
      <c r="Q19" s="160"/>
      <c r="R19" s="160"/>
      <c r="S19" s="160"/>
      <c r="T19" s="161"/>
      <c r="U19" s="171"/>
    </row>
    <row r="20" spans="1:21" ht="18" x14ac:dyDescent="0.2">
      <c r="A20" s="172" t="s">
        <v>377</v>
      </c>
      <c r="B20" s="173" t="s">
        <v>727</v>
      </c>
      <c r="C20" s="174">
        <v>1</v>
      </c>
      <c r="D20" s="179"/>
      <c r="E20" s="179"/>
      <c r="F20" s="179"/>
      <c r="G20" s="176" t="s">
        <v>182</v>
      </c>
      <c r="H20" s="151"/>
      <c r="I20" s="151"/>
      <c r="J20" s="151"/>
      <c r="K20" s="151"/>
      <c r="L20" s="159"/>
      <c r="M20" s="160"/>
      <c r="N20" s="160"/>
      <c r="O20" s="160"/>
      <c r="P20" s="160"/>
      <c r="Q20" s="160"/>
      <c r="R20" s="160"/>
      <c r="S20" s="160"/>
      <c r="T20" s="161"/>
      <c r="U20" s="171"/>
    </row>
    <row r="21" spans="1:21" ht="18" x14ac:dyDescent="0.2">
      <c r="A21" s="172" t="s">
        <v>378</v>
      </c>
      <c r="B21" s="173" t="s">
        <v>28</v>
      </c>
      <c r="C21" s="174">
        <v>1</v>
      </c>
      <c r="D21" s="180"/>
      <c r="E21" s="180"/>
      <c r="F21" s="180"/>
      <c r="G21" s="176" t="s">
        <v>182</v>
      </c>
      <c r="H21" s="151"/>
      <c r="I21" s="151"/>
      <c r="J21" s="151"/>
      <c r="K21" s="151"/>
      <c r="L21" s="159"/>
      <c r="M21" s="160"/>
      <c r="N21" s="160"/>
      <c r="O21" s="160"/>
      <c r="P21" s="160"/>
      <c r="Q21" s="160"/>
      <c r="R21" s="160"/>
      <c r="S21" s="160"/>
      <c r="T21" s="161"/>
      <c r="U21" s="171"/>
    </row>
    <row r="22" spans="1:21" ht="12.75" x14ac:dyDescent="0.2">
      <c r="A22" s="172" t="s">
        <v>29</v>
      </c>
      <c r="B22" s="173" t="s">
        <v>769</v>
      </c>
      <c r="C22" s="174">
        <v>1</v>
      </c>
      <c r="D22" s="169"/>
      <c r="E22" s="169"/>
      <c r="F22" s="169"/>
      <c r="G22" s="176" t="s">
        <v>182</v>
      </c>
      <c r="H22" s="151"/>
      <c r="I22" s="151"/>
      <c r="J22" s="151"/>
      <c r="K22" s="151"/>
      <c r="L22" s="159"/>
      <c r="M22" s="160"/>
      <c r="N22" s="160"/>
      <c r="O22" s="160"/>
      <c r="P22" s="160"/>
      <c r="Q22" s="160"/>
      <c r="R22" s="160"/>
      <c r="S22" s="160"/>
      <c r="T22" s="161"/>
      <c r="U22" s="171"/>
    </row>
    <row r="23" spans="1:21" ht="12.75" x14ac:dyDescent="0.2">
      <c r="A23" s="172" t="s">
        <v>379</v>
      </c>
      <c r="B23" s="173" t="s">
        <v>770</v>
      </c>
      <c r="C23" s="174">
        <v>1</v>
      </c>
      <c r="D23" s="175"/>
      <c r="E23" s="175"/>
      <c r="F23" s="175"/>
      <c r="G23" s="176" t="s">
        <v>182</v>
      </c>
      <c r="H23" s="151"/>
      <c r="I23" s="151"/>
      <c r="J23" s="151"/>
      <c r="K23" s="151"/>
      <c r="L23" s="159"/>
      <c r="M23" s="160"/>
      <c r="N23" s="160"/>
      <c r="O23" s="160"/>
      <c r="P23" s="160"/>
      <c r="Q23" s="160"/>
      <c r="R23" s="160"/>
      <c r="S23" s="160"/>
      <c r="T23" s="161"/>
      <c r="U23" s="171"/>
    </row>
    <row r="24" spans="1:21" ht="12.75" x14ac:dyDescent="0.2">
      <c r="A24" s="172"/>
      <c r="B24" s="173"/>
      <c r="C24" s="174"/>
      <c r="D24" s="175"/>
      <c r="E24" s="175"/>
      <c r="F24" s="175"/>
      <c r="G24" s="176"/>
      <c r="H24" s="151"/>
      <c r="I24" s="151"/>
      <c r="J24" s="151"/>
      <c r="K24" s="151"/>
      <c r="L24" s="159"/>
      <c r="M24" s="160"/>
      <c r="N24" s="160"/>
      <c r="O24" s="160"/>
      <c r="P24" s="160"/>
      <c r="Q24" s="160"/>
      <c r="R24" s="160"/>
      <c r="S24" s="160"/>
      <c r="T24" s="161"/>
      <c r="U24" s="171"/>
    </row>
    <row r="25" spans="1:21" ht="30" x14ac:dyDescent="0.2">
      <c r="A25" s="181" t="s">
        <v>380</v>
      </c>
      <c r="B25" s="173"/>
      <c r="C25" s="174"/>
      <c r="D25" s="175"/>
      <c r="E25" s="175"/>
      <c r="F25" s="175"/>
      <c r="G25" s="176"/>
      <c r="H25" s="151"/>
      <c r="I25" s="151"/>
      <c r="J25" s="151"/>
      <c r="K25" s="151"/>
      <c r="L25" s="159"/>
      <c r="M25" s="160"/>
      <c r="N25" s="160"/>
      <c r="O25" s="160"/>
      <c r="P25" s="160"/>
      <c r="Q25" s="160"/>
      <c r="R25" s="160"/>
      <c r="S25" s="160"/>
      <c r="T25" s="161"/>
      <c r="U25" s="171"/>
    </row>
    <row r="26" spans="1:21" ht="14.25" x14ac:dyDescent="0.2">
      <c r="A26" s="182" t="s">
        <v>381</v>
      </c>
      <c r="B26" s="173"/>
      <c r="C26" s="174"/>
      <c r="D26" s="175"/>
      <c r="E26" s="175"/>
      <c r="F26" s="175"/>
      <c r="G26" s="183"/>
      <c r="H26" s="151"/>
      <c r="I26" s="151"/>
      <c r="J26" s="151"/>
      <c r="K26" s="151"/>
      <c r="L26" s="159"/>
      <c r="M26" s="160"/>
      <c r="N26" s="160"/>
      <c r="O26" s="160"/>
      <c r="P26" s="160"/>
      <c r="Q26" s="160"/>
      <c r="R26" s="160"/>
      <c r="S26" s="160"/>
      <c r="T26" s="161"/>
      <c r="U26" s="171"/>
    </row>
    <row r="27" spans="1:21" ht="18" x14ac:dyDescent="0.2">
      <c r="A27" s="172" t="s">
        <v>753</v>
      </c>
      <c r="B27" s="173" t="s">
        <v>382</v>
      </c>
      <c r="C27" s="174">
        <v>1</v>
      </c>
      <c r="D27" s="175"/>
      <c r="E27" s="175"/>
      <c r="F27" s="175"/>
      <c r="G27" s="183" t="s">
        <v>182</v>
      </c>
      <c r="H27" s="151"/>
      <c r="I27" s="151"/>
      <c r="J27" s="151"/>
      <c r="K27" s="151"/>
      <c r="L27" s="159"/>
      <c r="M27" s="160"/>
      <c r="N27" s="160"/>
      <c r="O27" s="160"/>
      <c r="P27" s="160"/>
      <c r="Q27" s="160"/>
      <c r="R27" s="160"/>
      <c r="S27" s="160"/>
      <c r="T27" s="161"/>
      <c r="U27" s="171"/>
    </row>
    <row r="28" spans="1:21" ht="28.5" x14ac:dyDescent="0.2">
      <c r="A28" s="182" t="s">
        <v>383</v>
      </c>
      <c r="B28" s="173"/>
      <c r="C28" s="174"/>
      <c r="D28" s="184"/>
      <c r="E28" s="184"/>
      <c r="F28" s="184"/>
      <c r="G28" s="185"/>
      <c r="H28" s="151"/>
      <c r="I28" s="151"/>
      <c r="J28" s="151"/>
      <c r="K28" s="151"/>
      <c r="L28" s="159"/>
      <c r="M28" s="160"/>
      <c r="N28" s="160"/>
      <c r="O28" s="160"/>
      <c r="P28" s="160"/>
      <c r="Q28" s="160"/>
      <c r="R28" s="160"/>
      <c r="S28" s="160"/>
      <c r="T28" s="161"/>
      <c r="U28" s="171"/>
    </row>
    <row r="29" spans="1:21" ht="21" x14ac:dyDescent="0.2">
      <c r="A29" s="172" t="s">
        <v>30</v>
      </c>
      <c r="B29" s="173" t="s">
        <v>771</v>
      </c>
      <c r="C29" s="174">
        <v>1</v>
      </c>
      <c r="D29" s="186"/>
      <c r="E29" s="186"/>
      <c r="F29" s="186"/>
      <c r="G29" s="183" t="s">
        <v>182</v>
      </c>
      <c r="H29" s="151"/>
      <c r="I29" s="151"/>
      <c r="J29" s="151"/>
      <c r="K29" s="151"/>
      <c r="L29" s="159"/>
      <c r="M29" s="160"/>
      <c r="N29" s="160"/>
      <c r="O29" s="160"/>
      <c r="P29" s="160"/>
      <c r="Q29" s="160"/>
      <c r="R29" s="160"/>
      <c r="S29" s="160"/>
      <c r="T29" s="161"/>
      <c r="U29" s="171"/>
    </row>
    <row r="30" spans="1:21" ht="21" x14ac:dyDescent="0.2">
      <c r="A30" s="172" t="s">
        <v>593</v>
      </c>
      <c r="B30" s="173" t="s">
        <v>31</v>
      </c>
      <c r="C30" s="174">
        <v>1</v>
      </c>
      <c r="D30" s="186"/>
      <c r="E30" s="186"/>
      <c r="F30" s="186"/>
      <c r="G30" s="185" t="s">
        <v>181</v>
      </c>
      <c r="H30" s="151"/>
      <c r="I30" s="151"/>
      <c r="J30" s="151"/>
      <c r="K30" s="151"/>
      <c r="L30" s="159"/>
      <c r="M30" s="160"/>
      <c r="N30" s="160"/>
      <c r="O30" s="160"/>
      <c r="P30" s="160"/>
      <c r="Q30" s="160"/>
      <c r="R30" s="160"/>
      <c r="S30" s="160"/>
      <c r="T30" s="161"/>
      <c r="U30" s="171"/>
    </row>
    <row r="31" spans="1:21" ht="21" x14ac:dyDescent="0.2">
      <c r="A31" s="172" t="s">
        <v>594</v>
      </c>
      <c r="B31" s="173" t="s">
        <v>376</v>
      </c>
      <c r="C31" s="174">
        <v>1</v>
      </c>
      <c r="D31" s="186"/>
      <c r="E31" s="186"/>
      <c r="F31" s="186"/>
      <c r="G31" s="187" t="s">
        <v>183</v>
      </c>
      <c r="H31" s="151"/>
      <c r="I31" s="151"/>
      <c r="J31" s="151"/>
      <c r="K31" s="151"/>
      <c r="L31" s="159"/>
      <c r="M31" s="160"/>
      <c r="N31" s="160"/>
      <c r="O31" s="160"/>
      <c r="P31" s="160"/>
      <c r="Q31" s="160"/>
      <c r="R31" s="160"/>
      <c r="S31" s="160"/>
      <c r="T31" s="161"/>
      <c r="U31" s="171"/>
    </row>
    <row r="32" spans="1:21" ht="28.5" x14ac:dyDescent="0.2">
      <c r="A32" s="182" t="s">
        <v>386</v>
      </c>
      <c r="B32" s="173"/>
      <c r="C32" s="174"/>
      <c r="D32" s="186"/>
      <c r="E32" s="186"/>
      <c r="F32" s="186"/>
      <c r="G32" s="187"/>
      <c r="H32" s="151"/>
      <c r="I32" s="151"/>
      <c r="J32" s="151"/>
      <c r="K32" s="151"/>
      <c r="L32" s="159"/>
      <c r="M32" s="160"/>
      <c r="N32" s="160"/>
      <c r="O32" s="160"/>
      <c r="P32" s="160"/>
      <c r="Q32" s="160"/>
      <c r="R32" s="160"/>
      <c r="S32" s="160"/>
      <c r="T32" s="161"/>
      <c r="U32" s="171"/>
    </row>
    <row r="33" spans="1:21" ht="12.75" x14ac:dyDescent="0.2">
      <c r="A33" s="178" t="s">
        <v>772</v>
      </c>
      <c r="B33" s="173" t="s">
        <v>410</v>
      </c>
      <c r="C33" s="174">
        <v>1</v>
      </c>
      <c r="D33" s="186"/>
      <c r="E33" s="186"/>
      <c r="F33" s="186"/>
      <c r="G33" s="187" t="s">
        <v>181</v>
      </c>
      <c r="H33" s="151"/>
      <c r="I33" s="151"/>
      <c r="J33" s="151"/>
      <c r="K33" s="151"/>
      <c r="L33" s="159"/>
      <c r="M33" s="160"/>
      <c r="N33" s="160"/>
      <c r="O33" s="160"/>
      <c r="P33" s="160"/>
      <c r="Q33" s="160"/>
      <c r="R33" s="160"/>
      <c r="S33" s="160"/>
      <c r="T33" s="161"/>
      <c r="U33" s="171"/>
    </row>
    <row r="34" spans="1:21" ht="14.25" x14ac:dyDescent="0.2">
      <c r="A34" s="188" t="s">
        <v>387</v>
      </c>
      <c r="B34" s="189"/>
      <c r="C34" s="174"/>
      <c r="D34" s="186"/>
      <c r="E34" s="186"/>
      <c r="F34" s="186"/>
      <c r="G34" s="187"/>
      <c r="H34" s="151"/>
      <c r="I34" s="151"/>
      <c r="J34" s="151"/>
      <c r="K34" s="151"/>
      <c r="L34" s="159"/>
      <c r="M34" s="160"/>
      <c r="N34" s="160"/>
      <c r="O34" s="160"/>
      <c r="P34" s="160"/>
      <c r="Q34" s="160"/>
      <c r="R34" s="160"/>
      <c r="S34" s="160"/>
      <c r="T34" s="161"/>
      <c r="U34" s="171"/>
    </row>
    <row r="35" spans="1:21" ht="42" x14ac:dyDescent="0.2">
      <c r="A35" s="178" t="s">
        <v>388</v>
      </c>
      <c r="B35" s="173" t="s">
        <v>771</v>
      </c>
      <c r="C35" s="174">
        <v>1</v>
      </c>
      <c r="D35" s="184"/>
      <c r="E35" s="184"/>
      <c r="F35" s="184"/>
      <c r="G35" s="187" t="s">
        <v>182</v>
      </c>
      <c r="H35" s="151"/>
      <c r="I35" s="151"/>
      <c r="J35" s="151"/>
      <c r="K35" s="151"/>
      <c r="L35" s="159"/>
      <c r="M35" s="160"/>
      <c r="N35" s="160"/>
      <c r="O35" s="160"/>
      <c r="P35" s="160"/>
      <c r="Q35" s="160"/>
      <c r="R35" s="160"/>
      <c r="S35" s="160"/>
      <c r="T35" s="161"/>
      <c r="U35" s="171"/>
    </row>
    <row r="36" spans="1:21" ht="21" x14ac:dyDescent="0.2">
      <c r="A36" s="178" t="s">
        <v>389</v>
      </c>
      <c r="B36" s="173" t="s">
        <v>376</v>
      </c>
      <c r="C36" s="174">
        <v>1</v>
      </c>
      <c r="D36" s="190"/>
      <c r="E36" s="190"/>
      <c r="F36" s="190"/>
      <c r="G36" s="187" t="s">
        <v>181</v>
      </c>
      <c r="H36" s="151"/>
      <c r="I36" s="151"/>
      <c r="J36" s="151"/>
      <c r="K36" s="151"/>
      <c r="L36" s="159"/>
      <c r="M36" s="160"/>
      <c r="N36" s="160"/>
      <c r="O36" s="160"/>
      <c r="P36" s="160"/>
      <c r="Q36" s="160"/>
      <c r="R36" s="160"/>
      <c r="S36" s="160"/>
      <c r="T36" s="161"/>
      <c r="U36" s="171"/>
    </row>
    <row r="37" spans="1:21" ht="21" x14ac:dyDescent="0.2">
      <c r="A37" s="178" t="s">
        <v>390</v>
      </c>
      <c r="B37" s="173" t="s">
        <v>376</v>
      </c>
      <c r="C37" s="174">
        <v>1</v>
      </c>
      <c r="D37" s="191"/>
      <c r="E37" s="191"/>
      <c r="F37" s="191"/>
      <c r="G37" s="187" t="s">
        <v>183</v>
      </c>
      <c r="H37" s="151"/>
      <c r="I37" s="151"/>
      <c r="J37" s="151"/>
      <c r="K37" s="151"/>
      <c r="L37" s="159"/>
      <c r="M37" s="160"/>
      <c r="N37" s="160"/>
      <c r="O37" s="160"/>
      <c r="P37" s="160"/>
      <c r="Q37" s="160"/>
      <c r="R37" s="160"/>
      <c r="S37" s="160"/>
      <c r="T37" s="161"/>
      <c r="U37" s="171"/>
    </row>
    <row r="38" spans="1:21" ht="52.5" x14ac:dyDescent="0.2">
      <c r="A38" s="192" t="s">
        <v>391</v>
      </c>
      <c r="B38" s="173" t="s">
        <v>771</v>
      </c>
      <c r="C38" s="174">
        <v>1</v>
      </c>
      <c r="D38" s="186"/>
      <c r="E38" s="186"/>
      <c r="F38" s="186"/>
      <c r="G38" s="187" t="s">
        <v>182</v>
      </c>
      <c r="H38" s="151"/>
      <c r="I38" s="151"/>
      <c r="J38" s="151"/>
      <c r="K38" s="151"/>
      <c r="L38" s="159"/>
      <c r="M38" s="160"/>
      <c r="N38" s="160"/>
      <c r="O38" s="160"/>
      <c r="P38" s="160"/>
      <c r="Q38" s="160"/>
      <c r="R38" s="160"/>
      <c r="S38" s="160"/>
      <c r="T38" s="161"/>
      <c r="U38" s="171"/>
    </row>
    <row r="39" spans="1:21" ht="31.5" x14ac:dyDescent="0.2">
      <c r="A39" s="192" t="s">
        <v>392</v>
      </c>
      <c r="B39" s="173" t="s">
        <v>376</v>
      </c>
      <c r="C39" s="174">
        <v>1</v>
      </c>
      <c r="D39" s="186"/>
      <c r="E39" s="186"/>
      <c r="F39" s="186"/>
      <c r="G39" s="187" t="s">
        <v>181</v>
      </c>
      <c r="H39" s="151"/>
      <c r="I39" s="151"/>
      <c r="J39" s="151"/>
      <c r="K39" s="151"/>
      <c r="L39" s="159"/>
      <c r="M39" s="160"/>
      <c r="N39" s="160"/>
      <c r="O39" s="160"/>
      <c r="P39" s="160"/>
      <c r="Q39" s="160"/>
      <c r="R39" s="160"/>
      <c r="S39" s="160"/>
      <c r="T39" s="161"/>
      <c r="U39" s="171"/>
    </row>
    <row r="40" spans="1:21" ht="31.5" x14ac:dyDescent="0.2">
      <c r="A40" s="192" t="s">
        <v>393</v>
      </c>
      <c r="B40" s="173" t="s">
        <v>376</v>
      </c>
      <c r="C40" s="174">
        <v>1</v>
      </c>
      <c r="D40" s="186"/>
      <c r="E40" s="186"/>
      <c r="F40" s="186"/>
      <c r="G40" s="187" t="s">
        <v>183</v>
      </c>
      <c r="H40" s="151"/>
      <c r="I40" s="151"/>
      <c r="J40" s="151"/>
      <c r="K40" s="151"/>
      <c r="L40" s="159"/>
      <c r="M40" s="160"/>
      <c r="N40" s="160"/>
      <c r="O40" s="160"/>
      <c r="P40" s="160"/>
      <c r="Q40" s="160"/>
      <c r="R40" s="160"/>
      <c r="S40" s="160"/>
      <c r="T40" s="161"/>
      <c r="U40" s="171"/>
    </row>
    <row r="41" spans="1:21" ht="52.5" x14ac:dyDescent="0.2">
      <c r="A41" s="192" t="s">
        <v>394</v>
      </c>
      <c r="B41" s="173" t="s">
        <v>771</v>
      </c>
      <c r="C41" s="174">
        <v>1</v>
      </c>
      <c r="D41" s="186"/>
      <c r="E41" s="186"/>
      <c r="F41" s="186"/>
      <c r="G41" s="187" t="s">
        <v>182</v>
      </c>
      <c r="H41" s="151"/>
      <c r="I41" s="151"/>
      <c r="J41" s="151"/>
      <c r="K41" s="151"/>
      <c r="L41" s="159"/>
      <c r="M41" s="160"/>
      <c r="N41" s="160"/>
      <c r="O41" s="160"/>
      <c r="P41" s="160"/>
      <c r="Q41" s="160"/>
      <c r="R41" s="160"/>
      <c r="S41" s="160"/>
      <c r="T41" s="161"/>
      <c r="U41" s="171"/>
    </row>
    <row r="42" spans="1:21" ht="31.5" x14ac:dyDescent="0.2">
      <c r="A42" s="192" t="s">
        <v>395</v>
      </c>
      <c r="B42" s="173" t="s">
        <v>376</v>
      </c>
      <c r="C42" s="174">
        <v>1</v>
      </c>
      <c r="D42" s="186"/>
      <c r="E42" s="186"/>
      <c r="F42" s="186"/>
      <c r="G42" s="187" t="s">
        <v>181</v>
      </c>
      <c r="H42" s="151"/>
      <c r="I42" s="151"/>
      <c r="J42" s="151"/>
      <c r="K42" s="151"/>
      <c r="L42" s="159"/>
      <c r="M42" s="160"/>
      <c r="N42" s="160"/>
      <c r="O42" s="160"/>
      <c r="P42" s="160"/>
      <c r="Q42" s="160"/>
      <c r="R42" s="160"/>
      <c r="S42" s="160"/>
      <c r="T42" s="161"/>
      <c r="U42" s="171"/>
    </row>
    <row r="43" spans="1:21" ht="31.5" x14ac:dyDescent="0.2">
      <c r="A43" s="192" t="s">
        <v>396</v>
      </c>
      <c r="B43" s="173" t="s">
        <v>376</v>
      </c>
      <c r="C43" s="174">
        <v>1</v>
      </c>
      <c r="D43" s="186"/>
      <c r="E43" s="186"/>
      <c r="F43" s="186"/>
      <c r="G43" s="187" t="s">
        <v>183</v>
      </c>
      <c r="H43" s="151"/>
      <c r="I43" s="151"/>
      <c r="J43" s="151"/>
      <c r="K43" s="151"/>
      <c r="L43" s="159"/>
      <c r="M43" s="160"/>
      <c r="N43" s="160"/>
      <c r="O43" s="160"/>
      <c r="P43" s="160"/>
      <c r="Q43" s="160"/>
      <c r="R43" s="160"/>
      <c r="S43" s="160"/>
      <c r="T43" s="161"/>
      <c r="U43" s="171"/>
    </row>
    <row r="44" spans="1:21" ht="28.5" x14ac:dyDescent="0.2">
      <c r="A44" s="188" t="s">
        <v>397</v>
      </c>
      <c r="B44" s="189"/>
      <c r="C44" s="174"/>
      <c r="D44" s="186"/>
      <c r="E44" s="186"/>
      <c r="F44" s="186"/>
      <c r="G44" s="187"/>
      <c r="H44" s="151"/>
      <c r="I44" s="151"/>
      <c r="J44" s="151"/>
      <c r="K44" s="151"/>
      <c r="L44" s="159"/>
      <c r="M44" s="160"/>
      <c r="N44" s="160"/>
      <c r="O44" s="160"/>
      <c r="P44" s="160"/>
      <c r="Q44" s="160"/>
      <c r="R44" s="160"/>
      <c r="S44" s="160"/>
      <c r="T44" s="161"/>
      <c r="U44" s="171"/>
    </row>
    <row r="45" spans="1:21" ht="42" x14ac:dyDescent="0.2">
      <c r="A45" s="178" t="s">
        <v>398</v>
      </c>
      <c r="B45" s="173" t="s">
        <v>771</v>
      </c>
      <c r="C45" s="174">
        <v>1</v>
      </c>
      <c r="D45" s="184"/>
      <c r="E45" s="186"/>
      <c r="F45" s="184"/>
      <c r="G45" s="187" t="s">
        <v>182</v>
      </c>
      <c r="H45" s="151"/>
      <c r="I45" s="151"/>
      <c r="J45" s="151"/>
      <c r="K45" s="151"/>
      <c r="L45" s="159"/>
      <c r="M45" s="160"/>
      <c r="N45" s="160"/>
      <c r="O45" s="160"/>
      <c r="P45" s="160"/>
      <c r="Q45" s="160"/>
      <c r="R45" s="160"/>
      <c r="S45" s="160"/>
      <c r="T45" s="161"/>
      <c r="U45" s="171"/>
    </row>
    <row r="46" spans="1:21" ht="21" x14ac:dyDescent="0.2">
      <c r="A46" s="178" t="s">
        <v>399</v>
      </c>
      <c r="B46" s="173" t="s">
        <v>376</v>
      </c>
      <c r="C46" s="174">
        <v>1</v>
      </c>
      <c r="D46" s="190"/>
      <c r="E46" s="186"/>
      <c r="F46" s="186"/>
      <c r="G46" s="187" t="s">
        <v>181</v>
      </c>
      <c r="H46" s="151"/>
      <c r="I46" s="151"/>
      <c r="J46" s="151"/>
      <c r="K46" s="151"/>
      <c r="L46" s="159"/>
      <c r="M46" s="160"/>
      <c r="N46" s="160"/>
      <c r="O46" s="160"/>
      <c r="P46" s="160"/>
      <c r="Q46" s="160"/>
      <c r="R46" s="160"/>
      <c r="S46" s="160"/>
      <c r="T46" s="161"/>
      <c r="U46" s="171"/>
    </row>
    <row r="47" spans="1:21" ht="21" x14ac:dyDescent="0.2">
      <c r="A47" s="178" t="s">
        <v>400</v>
      </c>
      <c r="B47" s="173" t="s">
        <v>376</v>
      </c>
      <c r="C47" s="174">
        <v>1</v>
      </c>
      <c r="D47" s="191"/>
      <c r="E47" s="186"/>
      <c r="F47" s="191"/>
      <c r="G47" s="187" t="s">
        <v>183</v>
      </c>
      <c r="H47" s="151"/>
      <c r="I47" s="151"/>
      <c r="J47" s="151"/>
      <c r="K47" s="151"/>
      <c r="L47" s="159"/>
      <c r="M47" s="160"/>
      <c r="N47" s="160"/>
      <c r="O47" s="160"/>
      <c r="P47" s="160"/>
      <c r="Q47" s="160"/>
      <c r="R47" s="160"/>
      <c r="S47" s="160"/>
      <c r="T47" s="161"/>
      <c r="U47" s="171"/>
    </row>
    <row r="48" spans="1:21" ht="52.5" x14ac:dyDescent="0.2">
      <c r="A48" s="192" t="s">
        <v>401</v>
      </c>
      <c r="B48" s="173" t="s">
        <v>771</v>
      </c>
      <c r="C48" s="174">
        <v>1</v>
      </c>
      <c r="D48" s="186"/>
      <c r="E48" s="186"/>
      <c r="F48" s="186"/>
      <c r="G48" s="187" t="s">
        <v>182</v>
      </c>
      <c r="H48" s="151"/>
      <c r="I48" s="151"/>
      <c r="J48" s="151"/>
      <c r="K48" s="151"/>
      <c r="L48" s="159"/>
      <c r="M48" s="160"/>
      <c r="N48" s="160"/>
      <c r="O48" s="160"/>
      <c r="P48" s="160"/>
      <c r="Q48" s="160"/>
      <c r="R48" s="160"/>
      <c r="S48" s="160"/>
      <c r="T48" s="161"/>
      <c r="U48" s="171"/>
    </row>
    <row r="49" spans="1:21" ht="31.5" x14ac:dyDescent="0.2">
      <c r="A49" s="192" t="s">
        <v>402</v>
      </c>
      <c r="B49" s="173" t="s">
        <v>376</v>
      </c>
      <c r="C49" s="174">
        <v>1</v>
      </c>
      <c r="D49" s="186"/>
      <c r="E49" s="186"/>
      <c r="F49" s="186"/>
      <c r="G49" s="187" t="s">
        <v>181</v>
      </c>
      <c r="H49" s="151"/>
      <c r="I49" s="151"/>
      <c r="J49" s="151"/>
      <c r="K49" s="151"/>
      <c r="L49" s="159"/>
      <c r="M49" s="160"/>
      <c r="N49" s="160"/>
      <c r="O49" s="160"/>
      <c r="P49" s="160"/>
      <c r="Q49" s="160"/>
      <c r="R49" s="160"/>
      <c r="S49" s="160"/>
      <c r="T49" s="161"/>
      <c r="U49" s="171"/>
    </row>
    <row r="50" spans="1:21" ht="31.5" x14ac:dyDescent="0.2">
      <c r="A50" s="192" t="s">
        <v>403</v>
      </c>
      <c r="B50" s="173" t="s">
        <v>376</v>
      </c>
      <c r="C50" s="174">
        <v>1</v>
      </c>
      <c r="D50" s="186"/>
      <c r="E50" s="186"/>
      <c r="F50" s="186"/>
      <c r="G50" s="187" t="s">
        <v>183</v>
      </c>
      <c r="H50" s="151"/>
      <c r="I50" s="151"/>
      <c r="J50" s="151"/>
      <c r="K50" s="151"/>
      <c r="L50" s="159"/>
      <c r="M50" s="160"/>
      <c r="N50" s="160"/>
      <c r="O50" s="160"/>
      <c r="P50" s="160"/>
      <c r="Q50" s="160"/>
      <c r="R50" s="160"/>
      <c r="S50" s="160"/>
      <c r="T50" s="161"/>
      <c r="U50" s="171"/>
    </row>
    <row r="51" spans="1:21" ht="42" x14ac:dyDescent="0.2">
      <c r="A51" s="192" t="s">
        <v>404</v>
      </c>
      <c r="B51" s="173" t="s">
        <v>771</v>
      </c>
      <c r="C51" s="174">
        <v>1</v>
      </c>
      <c r="D51" s="186"/>
      <c r="E51" s="186"/>
      <c r="F51" s="186"/>
      <c r="G51" s="187" t="s">
        <v>182</v>
      </c>
      <c r="H51" s="151"/>
      <c r="I51" s="151"/>
      <c r="J51" s="151"/>
      <c r="K51" s="151"/>
      <c r="L51" s="159"/>
      <c r="M51" s="160"/>
      <c r="N51" s="160"/>
      <c r="O51" s="160"/>
      <c r="P51" s="160"/>
      <c r="Q51" s="160"/>
      <c r="R51" s="160"/>
      <c r="S51" s="160"/>
      <c r="T51" s="161"/>
      <c r="U51" s="171"/>
    </row>
    <row r="52" spans="1:21" ht="21" x14ac:dyDescent="0.2">
      <c r="A52" s="192" t="s">
        <v>405</v>
      </c>
      <c r="B52" s="173" t="s">
        <v>376</v>
      </c>
      <c r="C52" s="174">
        <v>1</v>
      </c>
      <c r="D52" s="186"/>
      <c r="E52" s="186"/>
      <c r="F52" s="186"/>
      <c r="G52" s="187" t="s">
        <v>181</v>
      </c>
      <c r="H52" s="151"/>
      <c r="I52" s="151"/>
      <c r="J52" s="151"/>
      <c r="K52" s="151"/>
      <c r="L52" s="159"/>
      <c r="M52" s="160"/>
      <c r="N52" s="160"/>
      <c r="O52" s="160"/>
      <c r="P52" s="160"/>
      <c r="Q52" s="160"/>
      <c r="R52" s="160"/>
      <c r="S52" s="160"/>
      <c r="T52" s="161"/>
      <c r="U52" s="171"/>
    </row>
    <row r="53" spans="1:21" ht="21" x14ac:dyDescent="0.2">
      <c r="A53" s="192" t="s">
        <v>406</v>
      </c>
      <c r="B53" s="173" t="s">
        <v>376</v>
      </c>
      <c r="C53" s="174">
        <v>1</v>
      </c>
      <c r="D53" s="186"/>
      <c r="E53" s="186"/>
      <c r="F53" s="186"/>
      <c r="G53" s="187" t="s">
        <v>183</v>
      </c>
      <c r="H53" s="151"/>
      <c r="I53" s="151"/>
      <c r="J53" s="151"/>
      <c r="K53" s="151"/>
      <c r="L53" s="159"/>
      <c r="M53" s="160"/>
      <c r="N53" s="160"/>
      <c r="O53" s="160"/>
      <c r="P53" s="160"/>
      <c r="Q53" s="160"/>
      <c r="R53" s="160"/>
      <c r="S53" s="160"/>
      <c r="T53" s="161"/>
      <c r="U53" s="171"/>
    </row>
    <row r="54" spans="1:21" ht="52.5" x14ac:dyDescent="0.2">
      <c r="A54" s="192" t="s">
        <v>407</v>
      </c>
      <c r="B54" s="173" t="s">
        <v>771</v>
      </c>
      <c r="C54" s="174">
        <v>1</v>
      </c>
      <c r="D54" s="186"/>
      <c r="E54" s="186"/>
      <c r="F54" s="186"/>
      <c r="G54" s="187" t="s">
        <v>182</v>
      </c>
      <c r="H54" s="151"/>
      <c r="I54" s="151"/>
      <c r="J54" s="151"/>
      <c r="K54" s="151"/>
      <c r="L54" s="159"/>
      <c r="M54" s="160"/>
      <c r="N54" s="160"/>
      <c r="O54" s="160"/>
      <c r="P54" s="160"/>
      <c r="Q54" s="160"/>
      <c r="R54" s="160"/>
      <c r="S54" s="160"/>
      <c r="T54" s="161"/>
      <c r="U54" s="171"/>
    </row>
    <row r="55" spans="1:21" ht="31.5" x14ac:dyDescent="0.2">
      <c r="A55" s="192" t="s">
        <v>408</v>
      </c>
      <c r="B55" s="173" t="s">
        <v>376</v>
      </c>
      <c r="C55" s="174">
        <v>1</v>
      </c>
      <c r="D55" s="186"/>
      <c r="E55" s="186"/>
      <c r="F55" s="186"/>
      <c r="G55" s="187" t="s">
        <v>181</v>
      </c>
      <c r="H55" s="151"/>
      <c r="I55" s="151"/>
      <c r="J55" s="151"/>
      <c r="K55" s="151"/>
      <c r="L55" s="159"/>
      <c r="M55" s="160"/>
      <c r="N55" s="160"/>
      <c r="O55" s="160"/>
      <c r="P55" s="160"/>
      <c r="Q55" s="160"/>
      <c r="R55" s="160"/>
      <c r="S55" s="160"/>
      <c r="T55" s="161"/>
      <c r="U55" s="171"/>
    </row>
    <row r="56" spans="1:21" ht="31.5" x14ac:dyDescent="0.2">
      <c r="A56" s="192" t="s">
        <v>413</v>
      </c>
      <c r="B56" s="173" t="s">
        <v>376</v>
      </c>
      <c r="C56" s="174">
        <v>1</v>
      </c>
      <c r="D56" s="186"/>
      <c r="E56" s="186"/>
      <c r="F56" s="186"/>
      <c r="G56" s="187" t="s">
        <v>183</v>
      </c>
      <c r="H56" s="151"/>
      <c r="I56" s="151"/>
      <c r="J56" s="151"/>
      <c r="K56" s="151"/>
      <c r="L56" s="159"/>
      <c r="M56" s="160"/>
      <c r="N56" s="160"/>
      <c r="O56" s="160"/>
      <c r="P56" s="160"/>
      <c r="Q56" s="160"/>
      <c r="R56" s="160"/>
      <c r="S56" s="160"/>
      <c r="T56" s="161"/>
      <c r="U56" s="171"/>
    </row>
    <row r="57" spans="1:21" ht="52.5" x14ac:dyDescent="0.2">
      <c r="A57" s="192" t="s">
        <v>414</v>
      </c>
      <c r="B57" s="173" t="s">
        <v>771</v>
      </c>
      <c r="C57" s="174">
        <v>1</v>
      </c>
      <c r="D57" s="186"/>
      <c r="E57" s="186"/>
      <c r="F57" s="186"/>
      <c r="G57" s="187" t="s">
        <v>182</v>
      </c>
      <c r="H57" s="151"/>
      <c r="I57" s="151"/>
      <c r="J57" s="151"/>
      <c r="K57" s="151"/>
      <c r="L57" s="159"/>
      <c r="M57" s="160"/>
      <c r="N57" s="160"/>
      <c r="O57" s="160"/>
      <c r="P57" s="160"/>
      <c r="Q57" s="160"/>
      <c r="R57" s="160"/>
      <c r="S57" s="160"/>
      <c r="T57" s="161"/>
      <c r="U57" s="171"/>
    </row>
    <row r="58" spans="1:21" ht="31.5" x14ac:dyDescent="0.2">
      <c r="A58" s="192" t="s">
        <v>415</v>
      </c>
      <c r="B58" s="173" t="s">
        <v>376</v>
      </c>
      <c r="C58" s="174">
        <v>1</v>
      </c>
      <c r="D58" s="186"/>
      <c r="E58" s="186"/>
      <c r="F58" s="186"/>
      <c r="G58" s="187" t="s">
        <v>181</v>
      </c>
      <c r="H58" s="151"/>
      <c r="I58" s="151"/>
      <c r="J58" s="151"/>
      <c r="K58" s="151"/>
      <c r="L58" s="159"/>
      <c r="M58" s="160"/>
      <c r="N58" s="160"/>
      <c r="O58" s="160"/>
      <c r="P58" s="160"/>
      <c r="Q58" s="160"/>
      <c r="R58" s="160"/>
      <c r="S58" s="160"/>
      <c r="T58" s="161"/>
      <c r="U58" s="171"/>
    </row>
    <row r="59" spans="1:21" ht="31.5" x14ac:dyDescent="0.2">
      <c r="A59" s="192" t="s">
        <v>416</v>
      </c>
      <c r="B59" s="173" t="s">
        <v>376</v>
      </c>
      <c r="C59" s="174">
        <v>1</v>
      </c>
      <c r="D59" s="186"/>
      <c r="E59" s="186"/>
      <c r="F59" s="186"/>
      <c r="G59" s="187" t="s">
        <v>183</v>
      </c>
      <c r="H59" s="151"/>
      <c r="I59" s="151"/>
      <c r="J59" s="151"/>
      <c r="K59" s="151"/>
      <c r="L59" s="159"/>
      <c r="M59" s="160"/>
      <c r="N59" s="160"/>
      <c r="O59" s="160"/>
      <c r="P59" s="160"/>
      <c r="Q59" s="160"/>
      <c r="R59" s="160"/>
      <c r="S59" s="160"/>
      <c r="T59" s="161"/>
      <c r="U59" s="171"/>
    </row>
    <row r="60" spans="1:21" ht="63" x14ac:dyDescent="0.2">
      <c r="A60" s="192" t="s">
        <v>417</v>
      </c>
      <c r="B60" s="173" t="s">
        <v>771</v>
      </c>
      <c r="C60" s="174">
        <v>1</v>
      </c>
      <c r="D60" s="186"/>
      <c r="E60" s="186"/>
      <c r="F60" s="186"/>
      <c r="G60" s="187" t="s">
        <v>182</v>
      </c>
      <c r="H60" s="151"/>
      <c r="I60" s="151"/>
      <c r="J60" s="151"/>
      <c r="K60" s="151"/>
      <c r="L60" s="159"/>
      <c r="M60" s="160"/>
      <c r="N60" s="160"/>
      <c r="O60" s="160"/>
      <c r="P60" s="160"/>
      <c r="Q60" s="160"/>
      <c r="R60" s="160"/>
      <c r="S60" s="160"/>
      <c r="T60" s="161"/>
      <c r="U60" s="171"/>
    </row>
    <row r="61" spans="1:21" ht="42" x14ac:dyDescent="0.2">
      <c r="A61" s="192" t="s">
        <v>418</v>
      </c>
      <c r="B61" s="173" t="s">
        <v>376</v>
      </c>
      <c r="C61" s="174">
        <v>1</v>
      </c>
      <c r="D61" s="186"/>
      <c r="E61" s="186"/>
      <c r="F61" s="186"/>
      <c r="G61" s="187" t="s">
        <v>181</v>
      </c>
      <c r="H61" s="151"/>
      <c r="I61" s="151"/>
      <c r="J61" s="151"/>
      <c r="K61" s="151"/>
      <c r="L61" s="159"/>
      <c r="M61" s="160"/>
      <c r="N61" s="160"/>
      <c r="O61" s="160"/>
      <c r="P61" s="160"/>
      <c r="Q61" s="160"/>
      <c r="R61" s="160"/>
      <c r="S61" s="160"/>
      <c r="T61" s="161"/>
      <c r="U61" s="171"/>
    </row>
    <row r="62" spans="1:21" ht="42" x14ac:dyDescent="0.2">
      <c r="A62" s="192" t="s">
        <v>419</v>
      </c>
      <c r="B62" s="173" t="s">
        <v>376</v>
      </c>
      <c r="C62" s="174">
        <v>1</v>
      </c>
      <c r="D62" s="186"/>
      <c r="E62" s="186"/>
      <c r="F62" s="186"/>
      <c r="G62" s="187" t="s">
        <v>183</v>
      </c>
      <c r="H62" s="151"/>
      <c r="I62" s="151"/>
      <c r="J62" s="151"/>
      <c r="K62" s="151"/>
      <c r="L62" s="159"/>
      <c r="M62" s="160"/>
      <c r="N62" s="160"/>
      <c r="O62" s="160"/>
      <c r="P62" s="160"/>
      <c r="Q62" s="160"/>
      <c r="R62" s="160"/>
      <c r="S62" s="160"/>
      <c r="T62" s="161"/>
      <c r="U62" s="171"/>
    </row>
    <row r="63" spans="1:21" ht="42" x14ac:dyDescent="0.2">
      <c r="A63" s="192" t="s">
        <v>128</v>
      </c>
      <c r="B63" s="173" t="s">
        <v>771</v>
      </c>
      <c r="C63" s="174">
        <v>1</v>
      </c>
      <c r="D63" s="186"/>
      <c r="E63" s="186"/>
      <c r="F63" s="186"/>
      <c r="G63" s="187" t="s">
        <v>182</v>
      </c>
      <c r="H63" s="151"/>
      <c r="I63" s="151"/>
      <c r="J63" s="151"/>
      <c r="K63" s="151"/>
      <c r="L63" s="159"/>
      <c r="M63" s="160"/>
      <c r="N63" s="160"/>
      <c r="O63" s="160"/>
      <c r="P63" s="160"/>
      <c r="Q63" s="160"/>
      <c r="R63" s="160"/>
      <c r="S63" s="160"/>
      <c r="T63" s="161"/>
      <c r="U63" s="171"/>
    </row>
    <row r="64" spans="1:21" ht="21" x14ac:dyDescent="0.2">
      <c r="A64" s="192" t="s">
        <v>129</v>
      </c>
      <c r="B64" s="173" t="s">
        <v>376</v>
      </c>
      <c r="C64" s="174">
        <v>1</v>
      </c>
      <c r="D64" s="186"/>
      <c r="E64" s="186"/>
      <c r="F64" s="186"/>
      <c r="G64" s="187" t="s">
        <v>181</v>
      </c>
      <c r="H64" s="151"/>
      <c r="I64" s="151"/>
      <c r="J64" s="151"/>
      <c r="K64" s="151"/>
      <c r="L64" s="159"/>
      <c r="M64" s="160"/>
      <c r="N64" s="160"/>
      <c r="O64" s="160"/>
      <c r="P64" s="160"/>
      <c r="Q64" s="160"/>
      <c r="R64" s="160"/>
      <c r="S64" s="160"/>
      <c r="T64" s="161"/>
      <c r="U64" s="171"/>
    </row>
    <row r="65" spans="1:21" ht="21" x14ac:dyDescent="0.2">
      <c r="A65" s="192" t="s">
        <v>768</v>
      </c>
      <c r="B65" s="173" t="s">
        <v>376</v>
      </c>
      <c r="C65" s="174">
        <v>1</v>
      </c>
      <c r="D65" s="186"/>
      <c r="E65" s="186"/>
      <c r="F65" s="186"/>
      <c r="G65" s="187" t="s">
        <v>183</v>
      </c>
      <c r="H65" s="151"/>
      <c r="I65" s="151"/>
      <c r="J65" s="151"/>
      <c r="K65" s="151"/>
      <c r="L65" s="159"/>
      <c r="M65" s="160"/>
      <c r="N65" s="160"/>
      <c r="O65" s="160"/>
      <c r="P65" s="160"/>
      <c r="Q65" s="160"/>
      <c r="R65" s="160"/>
      <c r="S65" s="160"/>
      <c r="T65" s="161"/>
      <c r="U65" s="171"/>
    </row>
    <row r="66" spans="1:21" ht="42" x14ac:dyDescent="0.2">
      <c r="A66" s="192" t="s">
        <v>420</v>
      </c>
      <c r="B66" s="173" t="s">
        <v>771</v>
      </c>
      <c r="C66" s="174">
        <v>1</v>
      </c>
      <c r="D66" s="186"/>
      <c r="E66" s="186"/>
      <c r="F66" s="186"/>
      <c r="G66" s="187" t="s">
        <v>182</v>
      </c>
      <c r="H66" s="151"/>
      <c r="I66" s="151"/>
      <c r="J66" s="151"/>
      <c r="K66" s="151"/>
      <c r="L66" s="159"/>
      <c r="M66" s="160"/>
      <c r="N66" s="160"/>
      <c r="O66" s="160"/>
      <c r="P66" s="160"/>
      <c r="Q66" s="160"/>
      <c r="R66" s="160"/>
      <c r="S66" s="160"/>
      <c r="T66" s="161"/>
      <c r="U66" s="171"/>
    </row>
    <row r="67" spans="1:21" ht="21" x14ac:dyDescent="0.2">
      <c r="A67" s="192" t="s">
        <v>421</v>
      </c>
      <c r="B67" s="173" t="s">
        <v>376</v>
      </c>
      <c r="C67" s="174">
        <v>1</v>
      </c>
      <c r="D67" s="186"/>
      <c r="E67" s="186"/>
      <c r="F67" s="186"/>
      <c r="G67" s="187" t="s">
        <v>181</v>
      </c>
      <c r="H67" s="151"/>
      <c r="I67" s="151"/>
      <c r="J67" s="151"/>
      <c r="K67" s="151"/>
      <c r="L67" s="159"/>
      <c r="M67" s="160"/>
      <c r="N67" s="160"/>
      <c r="O67" s="160"/>
      <c r="P67" s="160"/>
      <c r="Q67" s="160"/>
      <c r="R67" s="160"/>
      <c r="S67" s="160"/>
      <c r="T67" s="161"/>
      <c r="U67" s="171"/>
    </row>
    <row r="68" spans="1:21" ht="21" x14ac:dyDescent="0.2">
      <c r="A68" s="192" t="s">
        <v>422</v>
      </c>
      <c r="B68" s="173" t="s">
        <v>376</v>
      </c>
      <c r="C68" s="174">
        <v>1</v>
      </c>
      <c r="D68" s="186"/>
      <c r="E68" s="186"/>
      <c r="F68" s="186"/>
      <c r="G68" s="187" t="s">
        <v>183</v>
      </c>
      <c r="H68" s="151"/>
      <c r="I68" s="151"/>
      <c r="J68" s="151"/>
      <c r="K68" s="151"/>
      <c r="L68" s="159"/>
      <c r="M68" s="160"/>
      <c r="N68" s="160"/>
      <c r="O68" s="160"/>
      <c r="P68" s="160"/>
      <c r="Q68" s="160"/>
      <c r="R68" s="160"/>
      <c r="S68" s="160"/>
      <c r="T68" s="161"/>
      <c r="U68" s="171"/>
    </row>
    <row r="69" spans="1:21" ht="52.5" x14ac:dyDescent="0.2">
      <c r="A69" s="192" t="s">
        <v>423</v>
      </c>
      <c r="B69" s="173" t="s">
        <v>771</v>
      </c>
      <c r="C69" s="174">
        <v>1</v>
      </c>
      <c r="D69" s="186"/>
      <c r="E69" s="186"/>
      <c r="F69" s="186"/>
      <c r="G69" s="187" t="s">
        <v>182</v>
      </c>
      <c r="H69" s="151"/>
      <c r="I69" s="151"/>
      <c r="J69" s="151"/>
      <c r="K69" s="151"/>
      <c r="L69" s="159"/>
      <c r="M69" s="160"/>
      <c r="N69" s="160"/>
      <c r="O69" s="160"/>
      <c r="P69" s="160"/>
      <c r="Q69" s="160"/>
      <c r="R69" s="160"/>
      <c r="S69" s="160"/>
      <c r="T69" s="161"/>
      <c r="U69" s="171"/>
    </row>
    <row r="70" spans="1:21" ht="31.5" x14ac:dyDescent="0.2">
      <c r="A70" s="192" t="s">
        <v>424</v>
      </c>
      <c r="B70" s="173" t="s">
        <v>376</v>
      </c>
      <c r="C70" s="174">
        <v>1</v>
      </c>
      <c r="D70" s="186"/>
      <c r="E70" s="186"/>
      <c r="F70" s="186"/>
      <c r="G70" s="187" t="s">
        <v>181</v>
      </c>
      <c r="H70" s="151"/>
      <c r="I70" s="151"/>
      <c r="J70" s="151"/>
      <c r="K70" s="151"/>
      <c r="L70" s="159"/>
      <c r="M70" s="160"/>
      <c r="N70" s="160"/>
      <c r="O70" s="160"/>
      <c r="P70" s="160"/>
      <c r="Q70" s="160"/>
      <c r="R70" s="160"/>
      <c r="S70" s="160"/>
      <c r="T70" s="161"/>
      <c r="U70" s="171"/>
    </row>
    <row r="71" spans="1:21" ht="31.5" x14ac:dyDescent="0.2">
      <c r="A71" s="192" t="s">
        <v>425</v>
      </c>
      <c r="B71" s="173" t="s">
        <v>376</v>
      </c>
      <c r="C71" s="174">
        <v>1</v>
      </c>
      <c r="D71" s="186"/>
      <c r="E71" s="186"/>
      <c r="F71" s="186"/>
      <c r="G71" s="187" t="s">
        <v>183</v>
      </c>
      <c r="H71" s="151"/>
      <c r="I71" s="151"/>
      <c r="J71" s="151"/>
      <c r="K71" s="151"/>
      <c r="L71" s="159"/>
      <c r="M71" s="160"/>
      <c r="N71" s="160"/>
      <c r="O71" s="160"/>
      <c r="P71" s="160"/>
      <c r="Q71" s="160"/>
      <c r="R71" s="160"/>
      <c r="S71" s="160"/>
      <c r="T71" s="161"/>
      <c r="U71" s="171"/>
    </row>
    <row r="72" spans="1:21" ht="52.5" x14ac:dyDescent="0.2">
      <c r="A72" s="192" t="s">
        <v>426</v>
      </c>
      <c r="B72" s="173" t="s">
        <v>771</v>
      </c>
      <c r="C72" s="174">
        <v>1</v>
      </c>
      <c r="D72" s="186"/>
      <c r="E72" s="186"/>
      <c r="F72" s="186"/>
      <c r="G72" s="187" t="s">
        <v>182</v>
      </c>
      <c r="H72" s="151"/>
      <c r="I72" s="151"/>
      <c r="J72" s="151"/>
      <c r="K72" s="151"/>
      <c r="L72" s="159"/>
      <c r="M72" s="160"/>
      <c r="N72" s="160"/>
      <c r="O72" s="160"/>
      <c r="P72" s="160"/>
      <c r="Q72" s="160"/>
      <c r="R72" s="160"/>
      <c r="S72" s="160"/>
      <c r="T72" s="161"/>
      <c r="U72" s="171"/>
    </row>
    <row r="73" spans="1:21" ht="31.5" x14ac:dyDescent="0.2">
      <c r="A73" s="192" t="s">
        <v>427</v>
      </c>
      <c r="B73" s="173" t="s">
        <v>376</v>
      </c>
      <c r="C73" s="174">
        <v>1</v>
      </c>
      <c r="D73" s="186"/>
      <c r="E73" s="186"/>
      <c r="F73" s="186"/>
      <c r="G73" s="187" t="s">
        <v>181</v>
      </c>
      <c r="H73" s="151"/>
      <c r="I73" s="151"/>
      <c r="J73" s="151"/>
      <c r="K73" s="151"/>
      <c r="L73" s="159"/>
      <c r="M73" s="160"/>
      <c r="N73" s="160"/>
      <c r="O73" s="160"/>
      <c r="P73" s="160"/>
      <c r="Q73" s="160"/>
      <c r="R73" s="160"/>
      <c r="S73" s="160"/>
      <c r="T73" s="161"/>
      <c r="U73" s="171"/>
    </row>
    <row r="74" spans="1:21" ht="31.5" x14ac:dyDescent="0.2">
      <c r="A74" s="192" t="s">
        <v>428</v>
      </c>
      <c r="B74" s="173" t="s">
        <v>376</v>
      </c>
      <c r="C74" s="174">
        <v>1</v>
      </c>
      <c r="D74" s="186"/>
      <c r="E74" s="186"/>
      <c r="F74" s="186"/>
      <c r="G74" s="187" t="s">
        <v>183</v>
      </c>
      <c r="H74" s="151"/>
      <c r="I74" s="151"/>
      <c r="J74" s="151"/>
      <c r="K74" s="151"/>
      <c r="L74" s="159"/>
      <c r="M74" s="160"/>
      <c r="N74" s="160"/>
      <c r="O74" s="160"/>
      <c r="P74" s="160"/>
      <c r="Q74" s="160"/>
      <c r="R74" s="160"/>
      <c r="S74" s="160"/>
      <c r="T74" s="161"/>
      <c r="U74" s="171"/>
    </row>
    <row r="75" spans="1:21" ht="63" x14ac:dyDescent="0.2">
      <c r="A75" s="192" t="s">
        <v>429</v>
      </c>
      <c r="B75" s="173" t="s">
        <v>115</v>
      </c>
      <c r="C75" s="174">
        <v>1</v>
      </c>
      <c r="D75" s="186"/>
      <c r="E75" s="186"/>
      <c r="F75" s="186"/>
      <c r="G75" s="187" t="s">
        <v>182</v>
      </c>
      <c r="H75" s="151"/>
      <c r="I75" s="151"/>
      <c r="J75" s="151"/>
      <c r="K75" s="151"/>
      <c r="L75" s="159"/>
      <c r="M75" s="160"/>
      <c r="N75" s="160"/>
      <c r="O75" s="160"/>
      <c r="P75" s="160"/>
      <c r="Q75" s="160"/>
      <c r="R75" s="160"/>
      <c r="S75" s="160"/>
      <c r="T75" s="161"/>
      <c r="U75" s="171"/>
    </row>
    <row r="76" spans="1:21" ht="42" x14ac:dyDescent="0.2">
      <c r="A76" s="192" t="s">
        <v>430</v>
      </c>
      <c r="B76" s="173" t="s">
        <v>376</v>
      </c>
      <c r="C76" s="174">
        <v>1</v>
      </c>
      <c r="D76" s="186"/>
      <c r="E76" s="186"/>
      <c r="F76" s="186"/>
      <c r="G76" s="187" t="s">
        <v>181</v>
      </c>
      <c r="H76" s="151"/>
      <c r="I76" s="151"/>
      <c r="J76" s="151"/>
      <c r="K76" s="151"/>
      <c r="L76" s="159"/>
      <c r="M76" s="160"/>
      <c r="N76" s="160"/>
      <c r="O76" s="160"/>
      <c r="P76" s="160"/>
      <c r="Q76" s="160"/>
      <c r="R76" s="160"/>
      <c r="S76" s="160"/>
      <c r="T76" s="161"/>
      <c r="U76" s="171"/>
    </row>
    <row r="77" spans="1:21" ht="42" x14ac:dyDescent="0.2">
      <c r="A77" s="192" t="s">
        <v>431</v>
      </c>
      <c r="B77" s="173" t="s">
        <v>376</v>
      </c>
      <c r="C77" s="174">
        <v>1</v>
      </c>
      <c r="D77" s="186"/>
      <c r="E77" s="186"/>
      <c r="F77" s="186"/>
      <c r="G77" s="187" t="s">
        <v>183</v>
      </c>
      <c r="H77" s="151"/>
      <c r="I77" s="151"/>
      <c r="J77" s="151"/>
      <c r="K77" s="151"/>
      <c r="L77" s="159"/>
      <c r="M77" s="160"/>
      <c r="N77" s="160"/>
      <c r="O77" s="160"/>
      <c r="P77" s="160"/>
      <c r="Q77" s="160"/>
      <c r="R77" s="160"/>
      <c r="S77" s="160"/>
      <c r="T77" s="161"/>
      <c r="U77" s="171"/>
    </row>
    <row r="78" spans="1:21" ht="52.5" x14ac:dyDescent="0.2">
      <c r="A78" s="192" t="s">
        <v>32</v>
      </c>
      <c r="B78" s="173" t="s">
        <v>771</v>
      </c>
      <c r="C78" s="174">
        <v>1</v>
      </c>
      <c r="D78" s="186"/>
      <c r="E78" s="186"/>
      <c r="F78" s="186"/>
      <c r="G78" s="187" t="s">
        <v>182</v>
      </c>
      <c r="H78" s="151"/>
      <c r="I78" s="151"/>
      <c r="J78" s="151"/>
      <c r="K78" s="151"/>
      <c r="L78" s="159"/>
      <c r="M78" s="160"/>
      <c r="N78" s="160"/>
      <c r="O78" s="160"/>
      <c r="P78" s="160"/>
      <c r="Q78" s="160"/>
      <c r="R78" s="160"/>
      <c r="S78" s="160"/>
      <c r="T78" s="161"/>
      <c r="U78" s="171"/>
    </row>
    <row r="79" spans="1:21" ht="31.5" x14ac:dyDescent="0.2">
      <c r="A79" s="192" t="s">
        <v>33</v>
      </c>
      <c r="B79" s="173" t="s">
        <v>376</v>
      </c>
      <c r="C79" s="174">
        <v>1</v>
      </c>
      <c r="D79" s="186"/>
      <c r="E79" s="186"/>
      <c r="F79" s="186"/>
      <c r="G79" s="187" t="s">
        <v>181</v>
      </c>
      <c r="H79" s="151"/>
      <c r="I79" s="151"/>
      <c r="J79" s="151"/>
      <c r="K79" s="151"/>
      <c r="L79" s="159"/>
      <c r="M79" s="160"/>
      <c r="N79" s="160"/>
      <c r="O79" s="160"/>
      <c r="P79" s="160"/>
      <c r="Q79" s="160"/>
      <c r="R79" s="160"/>
      <c r="S79" s="160"/>
      <c r="T79" s="161"/>
      <c r="U79" s="171"/>
    </row>
    <row r="80" spans="1:21" ht="31.5" x14ac:dyDescent="0.2">
      <c r="A80" s="192" t="s">
        <v>411</v>
      </c>
      <c r="B80" s="173" t="s">
        <v>376</v>
      </c>
      <c r="C80" s="174">
        <v>1</v>
      </c>
      <c r="D80" s="186"/>
      <c r="E80" s="186"/>
      <c r="F80" s="186"/>
      <c r="G80" s="187" t="s">
        <v>183</v>
      </c>
      <c r="H80" s="151"/>
      <c r="I80" s="151"/>
      <c r="J80" s="151"/>
      <c r="K80" s="151"/>
      <c r="L80" s="159"/>
      <c r="M80" s="160"/>
      <c r="N80" s="160"/>
      <c r="O80" s="160"/>
      <c r="P80" s="160"/>
      <c r="Q80" s="160"/>
      <c r="R80" s="160"/>
      <c r="S80" s="160"/>
      <c r="T80" s="161"/>
      <c r="U80" s="171"/>
    </row>
    <row r="81" spans="1:21" ht="52.5" x14ac:dyDescent="0.2">
      <c r="A81" s="192" t="s">
        <v>432</v>
      </c>
      <c r="B81" s="173" t="s">
        <v>771</v>
      </c>
      <c r="C81" s="174">
        <v>1</v>
      </c>
      <c r="D81" s="186"/>
      <c r="E81" s="186"/>
      <c r="F81" s="186"/>
      <c r="G81" s="187" t="s">
        <v>182</v>
      </c>
      <c r="H81" s="151"/>
      <c r="I81" s="151"/>
      <c r="J81" s="151"/>
      <c r="K81" s="151"/>
      <c r="L81" s="159"/>
      <c r="M81" s="160"/>
      <c r="N81" s="160"/>
      <c r="O81" s="160"/>
      <c r="P81" s="160"/>
      <c r="Q81" s="160"/>
      <c r="R81" s="160"/>
      <c r="S81" s="160"/>
      <c r="T81" s="161"/>
      <c r="U81" s="171"/>
    </row>
    <row r="82" spans="1:21" ht="31.5" x14ac:dyDescent="0.2">
      <c r="A82" s="192" t="s">
        <v>433</v>
      </c>
      <c r="B82" s="173" t="s">
        <v>376</v>
      </c>
      <c r="C82" s="174">
        <v>1</v>
      </c>
      <c r="D82" s="186"/>
      <c r="E82" s="186"/>
      <c r="F82" s="186"/>
      <c r="G82" s="187" t="s">
        <v>181</v>
      </c>
      <c r="H82" s="151"/>
      <c r="I82" s="151"/>
      <c r="J82" s="151"/>
      <c r="K82" s="151"/>
      <c r="L82" s="159"/>
      <c r="M82" s="160"/>
      <c r="N82" s="160"/>
      <c r="O82" s="160"/>
      <c r="P82" s="160"/>
      <c r="Q82" s="160"/>
      <c r="R82" s="160"/>
      <c r="S82" s="160"/>
      <c r="T82" s="161"/>
      <c r="U82" s="171"/>
    </row>
    <row r="83" spans="1:21" ht="31.5" x14ac:dyDescent="0.2">
      <c r="A83" s="192" t="s">
        <v>434</v>
      </c>
      <c r="B83" s="173" t="s">
        <v>376</v>
      </c>
      <c r="C83" s="174">
        <v>1</v>
      </c>
      <c r="D83" s="186"/>
      <c r="E83" s="186"/>
      <c r="F83" s="186"/>
      <c r="G83" s="187" t="s">
        <v>183</v>
      </c>
      <c r="H83" s="151"/>
      <c r="I83" s="151"/>
      <c r="J83" s="151"/>
      <c r="K83" s="151"/>
      <c r="L83" s="159"/>
      <c r="M83" s="160"/>
      <c r="N83" s="160"/>
      <c r="O83" s="160"/>
      <c r="P83" s="160"/>
      <c r="Q83" s="160"/>
      <c r="R83" s="160"/>
      <c r="S83" s="160"/>
      <c r="T83" s="161"/>
      <c r="U83" s="171"/>
    </row>
    <row r="84" spans="1:21" ht="52.5" x14ac:dyDescent="0.2">
      <c r="A84" s="192" t="s">
        <v>435</v>
      </c>
      <c r="B84" s="173" t="s">
        <v>771</v>
      </c>
      <c r="C84" s="174">
        <v>1</v>
      </c>
      <c r="D84" s="186"/>
      <c r="E84" s="186"/>
      <c r="F84" s="186"/>
      <c r="G84" s="187" t="s">
        <v>182</v>
      </c>
      <c r="H84" s="151"/>
      <c r="I84" s="151"/>
      <c r="J84" s="151"/>
      <c r="K84" s="151"/>
      <c r="L84" s="159"/>
      <c r="M84" s="160"/>
      <c r="N84" s="160"/>
      <c r="O84" s="160"/>
      <c r="P84" s="160"/>
      <c r="Q84" s="160"/>
      <c r="R84" s="160"/>
      <c r="S84" s="160"/>
      <c r="T84" s="161"/>
      <c r="U84" s="171"/>
    </row>
    <row r="85" spans="1:21" ht="31.5" x14ac:dyDescent="0.2">
      <c r="A85" s="192" t="s">
        <v>436</v>
      </c>
      <c r="B85" s="173" t="s">
        <v>376</v>
      </c>
      <c r="C85" s="174">
        <v>1</v>
      </c>
      <c r="D85" s="186"/>
      <c r="E85" s="186"/>
      <c r="F85" s="186"/>
      <c r="G85" s="187" t="s">
        <v>181</v>
      </c>
      <c r="H85" s="151"/>
      <c r="I85" s="151"/>
      <c r="J85" s="151"/>
      <c r="K85" s="151"/>
      <c r="L85" s="159"/>
      <c r="M85" s="160"/>
      <c r="N85" s="160"/>
      <c r="O85" s="160"/>
      <c r="P85" s="160"/>
      <c r="Q85" s="160"/>
      <c r="R85" s="160"/>
      <c r="S85" s="160"/>
      <c r="T85" s="161"/>
      <c r="U85" s="171"/>
    </row>
    <row r="86" spans="1:21" ht="31.5" x14ac:dyDescent="0.2">
      <c r="A86" s="192" t="s">
        <v>437</v>
      </c>
      <c r="B86" s="173" t="s">
        <v>376</v>
      </c>
      <c r="C86" s="174">
        <v>1</v>
      </c>
      <c r="D86" s="186"/>
      <c r="E86" s="186"/>
      <c r="F86" s="186"/>
      <c r="G86" s="187" t="s">
        <v>183</v>
      </c>
      <c r="H86" s="151"/>
      <c r="I86" s="151"/>
      <c r="J86" s="151"/>
      <c r="K86" s="151"/>
      <c r="L86" s="159"/>
      <c r="M86" s="160"/>
      <c r="N86" s="160"/>
      <c r="O86" s="160"/>
      <c r="P86" s="160"/>
      <c r="Q86" s="160"/>
      <c r="R86" s="160"/>
      <c r="S86" s="160"/>
      <c r="T86" s="161"/>
      <c r="U86" s="171"/>
    </row>
    <row r="87" spans="1:21" ht="42" x14ac:dyDescent="0.2">
      <c r="A87" s="192" t="s">
        <v>438</v>
      </c>
      <c r="B87" s="173" t="s">
        <v>771</v>
      </c>
      <c r="C87" s="174">
        <v>1</v>
      </c>
      <c r="D87" s="186"/>
      <c r="E87" s="186"/>
      <c r="F87" s="186"/>
      <c r="G87" s="187" t="s">
        <v>182</v>
      </c>
      <c r="H87" s="151"/>
      <c r="I87" s="151"/>
      <c r="J87" s="151"/>
      <c r="K87" s="151"/>
      <c r="L87" s="159"/>
      <c r="M87" s="160"/>
      <c r="N87" s="160"/>
      <c r="O87" s="160"/>
      <c r="P87" s="160"/>
      <c r="Q87" s="160"/>
      <c r="R87" s="160"/>
      <c r="S87" s="160"/>
      <c r="T87" s="161"/>
      <c r="U87" s="171"/>
    </row>
    <row r="88" spans="1:21" ht="21" x14ac:dyDescent="0.2">
      <c r="A88" s="192" t="s">
        <v>439</v>
      </c>
      <c r="B88" s="173" t="s">
        <v>376</v>
      </c>
      <c r="C88" s="174">
        <v>1</v>
      </c>
      <c r="D88" s="186"/>
      <c r="E88" s="186"/>
      <c r="F88" s="186"/>
      <c r="G88" s="187" t="s">
        <v>181</v>
      </c>
      <c r="H88" s="151"/>
      <c r="I88" s="151"/>
      <c r="J88" s="151"/>
      <c r="K88" s="151"/>
      <c r="L88" s="159"/>
      <c r="M88" s="160"/>
      <c r="N88" s="160"/>
      <c r="O88" s="160"/>
      <c r="P88" s="160"/>
      <c r="Q88" s="160"/>
      <c r="R88" s="160"/>
      <c r="S88" s="160"/>
      <c r="T88" s="161"/>
      <c r="U88" s="171"/>
    </row>
    <row r="89" spans="1:21" ht="21" x14ac:dyDescent="0.2">
      <c r="A89" s="192" t="s">
        <v>440</v>
      </c>
      <c r="B89" s="173" t="s">
        <v>376</v>
      </c>
      <c r="C89" s="174">
        <v>1</v>
      </c>
      <c r="D89" s="186"/>
      <c r="E89" s="186"/>
      <c r="F89" s="186"/>
      <c r="G89" s="187" t="s">
        <v>183</v>
      </c>
      <c r="H89" s="151"/>
      <c r="I89" s="151"/>
      <c r="J89" s="151"/>
      <c r="K89" s="151"/>
      <c r="L89" s="159"/>
      <c r="M89" s="160"/>
      <c r="N89" s="160"/>
      <c r="O89" s="160"/>
      <c r="P89" s="160"/>
      <c r="Q89" s="160"/>
      <c r="R89" s="160"/>
      <c r="S89" s="160"/>
      <c r="T89" s="161"/>
      <c r="U89" s="171"/>
    </row>
    <row r="90" spans="1:21" ht="28.5" x14ac:dyDescent="0.2">
      <c r="A90" s="182" t="s">
        <v>441</v>
      </c>
      <c r="B90" s="189"/>
      <c r="C90" s="174"/>
      <c r="D90" s="186"/>
      <c r="E90" s="186"/>
      <c r="F90" s="186"/>
      <c r="G90" s="187"/>
      <c r="H90" s="151"/>
      <c r="I90" s="151"/>
      <c r="J90" s="151"/>
      <c r="K90" s="151"/>
      <c r="L90" s="159"/>
      <c r="M90" s="160"/>
      <c r="N90" s="160"/>
      <c r="O90" s="160"/>
      <c r="P90" s="160"/>
      <c r="Q90" s="160"/>
      <c r="R90" s="160"/>
      <c r="S90" s="160"/>
      <c r="T90" s="161"/>
      <c r="U90" s="171"/>
    </row>
    <row r="91" spans="1:21" ht="42" x14ac:dyDescent="0.2">
      <c r="A91" s="172" t="s">
        <v>444</v>
      </c>
      <c r="B91" s="173" t="s">
        <v>771</v>
      </c>
      <c r="C91" s="174">
        <v>1</v>
      </c>
      <c r="D91" s="184"/>
      <c r="E91" s="184"/>
      <c r="F91" s="184"/>
      <c r="G91" s="187" t="s">
        <v>182</v>
      </c>
      <c r="H91" s="151"/>
      <c r="I91" s="151"/>
      <c r="J91" s="151"/>
      <c r="K91" s="151"/>
      <c r="L91" s="159"/>
      <c r="M91" s="160"/>
      <c r="N91" s="160"/>
      <c r="O91" s="160"/>
      <c r="P91" s="160"/>
      <c r="Q91" s="160"/>
      <c r="R91" s="160"/>
      <c r="S91" s="160"/>
      <c r="T91" s="161"/>
      <c r="U91" s="171"/>
    </row>
    <row r="92" spans="1:21" ht="21" x14ac:dyDescent="0.2">
      <c r="A92" s="172" t="s">
        <v>445</v>
      </c>
      <c r="B92" s="173" t="s">
        <v>376</v>
      </c>
      <c r="C92" s="174">
        <v>1</v>
      </c>
      <c r="D92" s="190"/>
      <c r="E92" s="190"/>
      <c r="F92" s="190"/>
      <c r="G92" s="187" t="s">
        <v>181</v>
      </c>
      <c r="H92" s="151"/>
      <c r="I92" s="151"/>
      <c r="J92" s="151"/>
      <c r="K92" s="151"/>
      <c r="L92" s="159"/>
      <c r="M92" s="160"/>
      <c r="N92" s="160"/>
      <c r="O92" s="160"/>
      <c r="P92" s="160"/>
      <c r="Q92" s="160"/>
      <c r="R92" s="160"/>
      <c r="S92" s="160"/>
      <c r="T92" s="161"/>
      <c r="U92" s="171"/>
    </row>
    <row r="93" spans="1:21" ht="21" x14ac:dyDescent="0.2">
      <c r="A93" s="172" t="s">
        <v>446</v>
      </c>
      <c r="B93" s="173" t="s">
        <v>376</v>
      </c>
      <c r="C93" s="174">
        <v>1</v>
      </c>
      <c r="D93" s="191"/>
      <c r="E93" s="191"/>
      <c r="F93" s="191"/>
      <c r="G93" s="187" t="s">
        <v>183</v>
      </c>
      <c r="H93" s="151"/>
      <c r="I93" s="151"/>
      <c r="J93" s="151"/>
      <c r="K93" s="151"/>
      <c r="L93" s="159"/>
      <c r="M93" s="160"/>
      <c r="N93" s="160"/>
      <c r="O93" s="160"/>
      <c r="P93" s="160"/>
      <c r="Q93" s="160"/>
      <c r="R93" s="160"/>
      <c r="S93" s="160"/>
      <c r="T93" s="161"/>
      <c r="U93" s="171"/>
    </row>
    <row r="94" spans="1:21" ht="12.75" x14ac:dyDescent="0.2">
      <c r="A94" s="194" t="s">
        <v>447</v>
      </c>
      <c r="B94" s="173" t="s">
        <v>749</v>
      </c>
      <c r="C94" s="174">
        <v>1</v>
      </c>
      <c r="D94" s="186"/>
      <c r="E94" s="186"/>
      <c r="F94" s="186"/>
      <c r="G94" s="187" t="s">
        <v>182</v>
      </c>
      <c r="H94" s="151"/>
      <c r="I94" s="151"/>
      <c r="J94" s="151"/>
      <c r="K94" s="151"/>
      <c r="L94" s="159"/>
      <c r="M94" s="160"/>
      <c r="N94" s="160"/>
      <c r="O94" s="160"/>
      <c r="P94" s="160"/>
      <c r="Q94" s="160"/>
      <c r="R94" s="160"/>
      <c r="S94" s="160"/>
      <c r="T94" s="161"/>
      <c r="U94" s="171"/>
    </row>
    <row r="95" spans="1:21" ht="12.75" x14ac:dyDescent="0.2">
      <c r="A95" s="172" t="s">
        <v>448</v>
      </c>
      <c r="B95" s="173"/>
      <c r="C95" s="174"/>
      <c r="D95" s="186"/>
      <c r="E95" s="186"/>
      <c r="F95" s="186"/>
      <c r="G95" s="187"/>
      <c r="H95" s="151"/>
      <c r="I95" s="151"/>
      <c r="J95" s="151"/>
      <c r="K95" s="151"/>
      <c r="L95" s="159"/>
      <c r="M95" s="160"/>
      <c r="N95" s="160"/>
      <c r="O95" s="160"/>
      <c r="P95" s="160"/>
      <c r="Q95" s="160"/>
      <c r="R95" s="160"/>
      <c r="S95" s="160"/>
      <c r="T95" s="161"/>
      <c r="U95" s="171"/>
    </row>
    <row r="96" spans="1:21" ht="12.75" x14ac:dyDescent="0.2">
      <c r="A96" s="178" t="s">
        <v>449</v>
      </c>
      <c r="B96" s="173" t="s">
        <v>450</v>
      </c>
      <c r="C96" s="174">
        <v>1</v>
      </c>
      <c r="D96" s="186"/>
      <c r="E96" s="186"/>
      <c r="F96" s="186"/>
      <c r="G96" s="187" t="s">
        <v>182</v>
      </c>
      <c r="H96" s="151"/>
      <c r="I96" s="151"/>
      <c r="J96" s="151"/>
      <c r="K96" s="151"/>
      <c r="L96" s="159"/>
      <c r="M96" s="160"/>
      <c r="N96" s="160"/>
      <c r="O96" s="160"/>
      <c r="P96" s="160"/>
      <c r="Q96" s="160"/>
      <c r="R96" s="160"/>
      <c r="S96" s="160"/>
      <c r="T96" s="161"/>
      <c r="U96" s="171"/>
    </row>
    <row r="97" spans="1:21" ht="12.75" x14ac:dyDescent="0.2">
      <c r="A97" s="178" t="s">
        <v>451</v>
      </c>
      <c r="B97" s="173" t="s">
        <v>450</v>
      </c>
      <c r="C97" s="174">
        <v>1</v>
      </c>
      <c r="D97" s="186"/>
      <c r="E97" s="186"/>
      <c r="F97" s="186"/>
      <c r="G97" s="187" t="s">
        <v>182</v>
      </c>
      <c r="H97" s="151"/>
      <c r="I97" s="151"/>
      <c r="J97" s="151"/>
      <c r="K97" s="151"/>
      <c r="L97" s="159"/>
      <c r="M97" s="160"/>
      <c r="N97" s="160"/>
      <c r="O97" s="160"/>
      <c r="P97" s="160"/>
      <c r="Q97" s="160"/>
      <c r="R97" s="160"/>
      <c r="S97" s="160"/>
      <c r="T97" s="161"/>
      <c r="U97" s="171"/>
    </row>
    <row r="98" spans="1:21" ht="12.75" x14ac:dyDescent="0.2">
      <c r="A98" s="178" t="s">
        <v>452</v>
      </c>
      <c r="B98" s="173" t="s">
        <v>450</v>
      </c>
      <c r="C98" s="174">
        <v>1</v>
      </c>
      <c r="D98" s="186"/>
      <c r="E98" s="186"/>
      <c r="F98" s="186"/>
      <c r="G98" s="187" t="s">
        <v>182</v>
      </c>
      <c r="H98" s="151"/>
      <c r="I98" s="151"/>
      <c r="J98" s="151"/>
      <c r="K98" s="151"/>
      <c r="L98" s="159"/>
      <c r="M98" s="160"/>
      <c r="N98" s="160"/>
      <c r="O98" s="160"/>
      <c r="P98" s="160"/>
      <c r="Q98" s="160"/>
      <c r="R98" s="160"/>
      <c r="S98" s="160"/>
      <c r="T98" s="161"/>
      <c r="U98" s="171"/>
    </row>
    <row r="99" spans="1:21" ht="31.5" x14ac:dyDescent="0.2">
      <c r="A99" s="172" t="s">
        <v>454</v>
      </c>
      <c r="B99" s="173" t="s">
        <v>549</v>
      </c>
      <c r="C99" s="174">
        <v>1</v>
      </c>
      <c r="D99" s="184"/>
      <c r="E99" s="184"/>
      <c r="F99" s="186"/>
      <c r="G99" s="187" t="s">
        <v>182</v>
      </c>
      <c r="H99" s="151"/>
      <c r="I99" s="151"/>
      <c r="J99" s="151"/>
      <c r="K99" s="151"/>
      <c r="L99" s="159"/>
      <c r="M99" s="160"/>
      <c r="N99" s="160"/>
      <c r="O99" s="160"/>
      <c r="P99" s="160"/>
      <c r="Q99" s="160"/>
      <c r="R99" s="160"/>
      <c r="S99" s="160"/>
      <c r="T99" s="161"/>
      <c r="U99" s="171"/>
    </row>
    <row r="100" spans="1:21" ht="18" x14ac:dyDescent="0.2">
      <c r="A100" s="172" t="s">
        <v>750</v>
      </c>
      <c r="B100" s="173" t="s">
        <v>550</v>
      </c>
      <c r="C100" s="174">
        <v>1</v>
      </c>
      <c r="D100" s="190"/>
      <c r="E100" s="190"/>
      <c r="F100" s="186"/>
      <c r="G100" s="187" t="s">
        <v>181</v>
      </c>
      <c r="H100" s="151"/>
      <c r="I100" s="151"/>
      <c r="J100" s="151"/>
      <c r="K100" s="151"/>
      <c r="L100" s="159"/>
      <c r="M100" s="160"/>
      <c r="N100" s="160"/>
      <c r="O100" s="160"/>
      <c r="P100" s="160"/>
      <c r="Q100" s="160"/>
      <c r="R100" s="160"/>
      <c r="S100" s="160"/>
      <c r="T100" s="161"/>
      <c r="U100" s="171"/>
    </row>
    <row r="101" spans="1:21" ht="18" x14ac:dyDescent="0.2">
      <c r="A101" s="189"/>
      <c r="B101" s="173" t="s">
        <v>455</v>
      </c>
      <c r="C101" s="174">
        <v>1</v>
      </c>
      <c r="D101" s="190"/>
      <c r="E101" s="190"/>
      <c r="F101" s="186"/>
      <c r="G101" s="187" t="s">
        <v>181</v>
      </c>
      <c r="H101" s="151"/>
      <c r="I101" s="151"/>
      <c r="J101" s="151"/>
      <c r="K101" s="151"/>
      <c r="L101" s="159"/>
      <c r="M101" s="160"/>
      <c r="N101" s="160"/>
      <c r="O101" s="160"/>
      <c r="P101" s="160"/>
      <c r="Q101" s="160"/>
      <c r="R101" s="160"/>
      <c r="S101" s="160"/>
      <c r="T101" s="161"/>
      <c r="U101" s="171"/>
    </row>
    <row r="102" spans="1:21" ht="12.75" x14ac:dyDescent="0.2">
      <c r="A102" s="172" t="s">
        <v>456</v>
      </c>
      <c r="B102" s="173"/>
      <c r="C102" s="174"/>
      <c r="D102" s="190"/>
      <c r="E102" s="190"/>
      <c r="F102" s="186"/>
      <c r="G102" s="187"/>
      <c r="H102" s="151"/>
      <c r="I102" s="151"/>
      <c r="J102" s="151"/>
      <c r="K102" s="151"/>
      <c r="L102" s="159"/>
      <c r="M102" s="160"/>
      <c r="N102" s="160"/>
      <c r="O102" s="160"/>
      <c r="P102" s="160"/>
      <c r="Q102" s="160"/>
      <c r="R102" s="160"/>
      <c r="S102" s="160"/>
      <c r="T102" s="161"/>
      <c r="U102" s="171"/>
    </row>
    <row r="103" spans="1:21" ht="12.75" x14ac:dyDescent="0.2">
      <c r="A103" s="178" t="s">
        <v>449</v>
      </c>
      <c r="B103" s="173" t="s">
        <v>549</v>
      </c>
      <c r="C103" s="174">
        <v>1</v>
      </c>
      <c r="D103" s="190"/>
      <c r="E103" s="190"/>
      <c r="F103" s="186"/>
      <c r="G103" s="187" t="s">
        <v>182</v>
      </c>
      <c r="H103" s="151"/>
      <c r="I103" s="151"/>
      <c r="J103" s="151"/>
      <c r="K103" s="151"/>
      <c r="L103" s="159"/>
      <c r="M103" s="160"/>
      <c r="N103" s="160"/>
      <c r="O103" s="160"/>
      <c r="P103" s="160"/>
      <c r="Q103" s="160"/>
      <c r="R103" s="160"/>
      <c r="S103" s="160"/>
      <c r="T103" s="161"/>
      <c r="U103" s="171"/>
    </row>
    <row r="104" spans="1:21" ht="18" x14ac:dyDescent="0.2">
      <c r="A104" s="178" t="s">
        <v>750</v>
      </c>
      <c r="B104" s="173" t="s">
        <v>550</v>
      </c>
      <c r="C104" s="174">
        <v>1</v>
      </c>
      <c r="D104" s="190"/>
      <c r="E104" s="190"/>
      <c r="F104" s="186"/>
      <c r="G104" s="187" t="s">
        <v>181</v>
      </c>
      <c r="H104" s="151"/>
      <c r="I104" s="151"/>
      <c r="J104" s="151"/>
      <c r="K104" s="151"/>
      <c r="L104" s="159"/>
      <c r="M104" s="160"/>
      <c r="N104" s="160"/>
      <c r="O104" s="160"/>
      <c r="P104" s="160"/>
      <c r="Q104" s="160"/>
      <c r="R104" s="160"/>
      <c r="S104" s="160"/>
      <c r="T104" s="161"/>
      <c r="U104" s="171"/>
    </row>
    <row r="105" spans="1:21" ht="18" x14ac:dyDescent="0.2">
      <c r="A105" s="189"/>
      <c r="B105" s="173" t="s">
        <v>455</v>
      </c>
      <c r="C105" s="174">
        <v>1</v>
      </c>
      <c r="D105" s="190"/>
      <c r="E105" s="190"/>
      <c r="F105" s="186"/>
      <c r="G105" s="187" t="s">
        <v>181</v>
      </c>
      <c r="H105" s="151"/>
      <c r="I105" s="151"/>
      <c r="J105" s="151"/>
      <c r="K105" s="151"/>
      <c r="L105" s="159"/>
      <c r="M105" s="160"/>
      <c r="N105" s="160"/>
      <c r="O105" s="160"/>
      <c r="P105" s="160"/>
      <c r="Q105" s="160"/>
      <c r="R105" s="160"/>
      <c r="S105" s="160"/>
      <c r="T105" s="161"/>
      <c r="U105" s="171"/>
    </row>
    <row r="106" spans="1:21" ht="12.75" x14ac:dyDescent="0.2">
      <c r="A106" s="178" t="s">
        <v>451</v>
      </c>
      <c r="B106" s="173" t="s">
        <v>549</v>
      </c>
      <c r="C106" s="174">
        <v>1</v>
      </c>
      <c r="D106" s="190"/>
      <c r="E106" s="190"/>
      <c r="F106" s="186"/>
      <c r="G106" s="187" t="s">
        <v>182</v>
      </c>
      <c r="H106" s="151"/>
      <c r="I106" s="151"/>
      <c r="J106" s="151"/>
      <c r="K106" s="151"/>
      <c r="L106" s="159"/>
      <c r="M106" s="160"/>
      <c r="N106" s="160"/>
      <c r="O106" s="160"/>
      <c r="P106" s="160"/>
      <c r="Q106" s="160"/>
      <c r="R106" s="160"/>
      <c r="S106" s="160"/>
      <c r="T106" s="161"/>
      <c r="U106" s="171"/>
    </row>
    <row r="107" spans="1:21" ht="18" x14ac:dyDescent="0.2">
      <c r="A107" s="178" t="s">
        <v>750</v>
      </c>
      <c r="B107" s="173" t="s">
        <v>550</v>
      </c>
      <c r="C107" s="174">
        <v>1</v>
      </c>
      <c r="D107" s="190"/>
      <c r="E107" s="190"/>
      <c r="F107" s="186"/>
      <c r="G107" s="187" t="s">
        <v>181</v>
      </c>
      <c r="H107" s="151"/>
      <c r="I107" s="151"/>
      <c r="J107" s="151"/>
      <c r="K107" s="151"/>
      <c r="L107" s="159"/>
      <c r="M107" s="160"/>
      <c r="N107" s="160"/>
      <c r="O107" s="160"/>
      <c r="P107" s="160"/>
      <c r="Q107" s="160"/>
      <c r="R107" s="160"/>
      <c r="S107" s="160"/>
      <c r="T107" s="161"/>
      <c r="U107" s="171"/>
    </row>
    <row r="108" spans="1:21" ht="18" x14ac:dyDescent="0.2">
      <c r="A108" s="189"/>
      <c r="B108" s="173" t="s">
        <v>455</v>
      </c>
      <c r="C108" s="174">
        <v>1</v>
      </c>
      <c r="D108" s="190"/>
      <c r="E108" s="190"/>
      <c r="F108" s="186"/>
      <c r="G108" s="187" t="s">
        <v>181</v>
      </c>
      <c r="H108" s="151"/>
      <c r="I108" s="151"/>
      <c r="J108" s="151"/>
      <c r="K108" s="151"/>
      <c r="L108" s="159"/>
      <c r="M108" s="160"/>
      <c r="N108" s="160"/>
      <c r="O108" s="160"/>
      <c r="P108" s="160"/>
      <c r="Q108" s="160"/>
      <c r="R108" s="160"/>
      <c r="S108" s="160"/>
      <c r="T108" s="161"/>
      <c r="U108" s="171"/>
    </row>
    <row r="109" spans="1:21" ht="12.75" x14ac:dyDescent="0.2">
      <c r="A109" s="178" t="s">
        <v>452</v>
      </c>
      <c r="B109" s="173" t="s">
        <v>549</v>
      </c>
      <c r="C109" s="174">
        <v>1</v>
      </c>
      <c r="D109" s="190"/>
      <c r="E109" s="190"/>
      <c r="F109" s="186"/>
      <c r="G109" s="187" t="s">
        <v>182</v>
      </c>
      <c r="H109" s="151"/>
      <c r="I109" s="151"/>
      <c r="J109" s="151"/>
      <c r="K109" s="151"/>
      <c r="L109" s="159"/>
      <c r="M109" s="160"/>
      <c r="N109" s="160"/>
      <c r="O109" s="160"/>
      <c r="P109" s="160"/>
      <c r="Q109" s="160"/>
      <c r="R109" s="160"/>
      <c r="S109" s="160"/>
      <c r="T109" s="161"/>
      <c r="U109" s="171"/>
    </row>
    <row r="110" spans="1:21" ht="18" x14ac:dyDescent="0.2">
      <c r="A110" s="178" t="s">
        <v>750</v>
      </c>
      <c r="B110" s="173" t="s">
        <v>550</v>
      </c>
      <c r="C110" s="174">
        <v>1</v>
      </c>
      <c r="D110" s="190"/>
      <c r="E110" s="190"/>
      <c r="F110" s="186"/>
      <c r="G110" s="187" t="s">
        <v>181</v>
      </c>
      <c r="H110" s="151"/>
      <c r="I110" s="151"/>
      <c r="J110" s="151"/>
      <c r="K110" s="151"/>
      <c r="L110" s="159"/>
      <c r="M110" s="160"/>
      <c r="N110" s="160"/>
      <c r="O110" s="160"/>
      <c r="P110" s="160"/>
      <c r="Q110" s="160"/>
      <c r="R110" s="160"/>
      <c r="S110" s="160"/>
      <c r="T110" s="161"/>
      <c r="U110" s="171"/>
    </row>
    <row r="111" spans="1:21" ht="18" x14ac:dyDescent="0.2">
      <c r="A111" s="189"/>
      <c r="B111" s="173" t="s">
        <v>455</v>
      </c>
      <c r="C111" s="174">
        <v>1</v>
      </c>
      <c r="D111" s="190"/>
      <c r="E111" s="190"/>
      <c r="F111" s="186"/>
      <c r="G111" s="187" t="s">
        <v>181</v>
      </c>
      <c r="H111" s="151"/>
      <c r="I111" s="151"/>
      <c r="J111" s="151"/>
      <c r="K111" s="151"/>
      <c r="L111" s="159"/>
      <c r="M111" s="160"/>
      <c r="N111" s="160"/>
      <c r="O111" s="160"/>
      <c r="P111" s="160"/>
      <c r="Q111" s="160"/>
      <c r="R111" s="160"/>
      <c r="S111" s="160"/>
      <c r="T111" s="161"/>
      <c r="U111" s="171"/>
    </row>
    <row r="112" spans="1:21" ht="42.75" x14ac:dyDescent="0.2">
      <c r="A112" s="182" t="s">
        <v>161</v>
      </c>
      <c r="B112" s="173"/>
      <c r="C112" s="174"/>
      <c r="D112" s="190"/>
      <c r="E112" s="190"/>
      <c r="F112" s="186"/>
      <c r="G112" s="187"/>
      <c r="H112" s="151"/>
      <c r="I112" s="151"/>
      <c r="J112" s="151"/>
      <c r="K112" s="151"/>
      <c r="L112" s="159"/>
      <c r="M112" s="160"/>
      <c r="N112" s="160"/>
      <c r="O112" s="160"/>
      <c r="P112" s="160"/>
      <c r="Q112" s="160"/>
      <c r="R112" s="160"/>
      <c r="S112" s="160"/>
      <c r="T112" s="161"/>
      <c r="U112" s="171"/>
    </row>
    <row r="113" spans="1:21" ht="42" x14ac:dyDescent="0.2">
      <c r="A113" s="172" t="s">
        <v>157</v>
      </c>
      <c r="B113" s="173" t="s">
        <v>771</v>
      </c>
      <c r="C113" s="174">
        <v>1</v>
      </c>
      <c r="D113" s="184"/>
      <c r="E113" s="184"/>
      <c r="F113" s="184"/>
      <c r="G113" s="187" t="s">
        <v>182</v>
      </c>
      <c r="H113" s="151"/>
      <c r="I113" s="151"/>
      <c r="J113" s="151"/>
      <c r="K113" s="151"/>
      <c r="L113" s="159"/>
      <c r="M113" s="160"/>
      <c r="N113" s="160"/>
      <c r="O113" s="160"/>
      <c r="P113" s="160"/>
      <c r="Q113" s="160"/>
      <c r="R113" s="160"/>
      <c r="S113" s="160"/>
      <c r="T113" s="161"/>
      <c r="U113" s="171"/>
    </row>
    <row r="114" spans="1:21" ht="21" x14ac:dyDescent="0.2">
      <c r="A114" s="172" t="s">
        <v>158</v>
      </c>
      <c r="B114" s="173" t="s">
        <v>376</v>
      </c>
      <c r="C114" s="174">
        <v>1</v>
      </c>
      <c r="D114" s="190"/>
      <c r="E114" s="190"/>
      <c r="F114" s="190"/>
      <c r="G114" s="187" t="s">
        <v>181</v>
      </c>
      <c r="H114" s="151"/>
      <c r="I114" s="151"/>
      <c r="J114" s="151"/>
      <c r="K114" s="151"/>
      <c r="L114" s="159"/>
      <c r="M114" s="160"/>
      <c r="N114" s="160"/>
      <c r="O114" s="160"/>
      <c r="P114" s="160"/>
      <c r="Q114" s="160"/>
      <c r="R114" s="160"/>
      <c r="S114" s="160"/>
      <c r="T114" s="161"/>
      <c r="U114" s="171"/>
    </row>
    <row r="115" spans="1:21" ht="42" x14ac:dyDescent="0.2">
      <c r="A115" s="172" t="s">
        <v>159</v>
      </c>
      <c r="B115" s="173" t="s">
        <v>771</v>
      </c>
      <c r="C115" s="174">
        <v>1</v>
      </c>
      <c r="D115" s="184"/>
      <c r="E115" s="184"/>
      <c r="F115" s="184"/>
      <c r="G115" s="187" t="s">
        <v>182</v>
      </c>
      <c r="H115" s="151"/>
      <c r="I115" s="151"/>
      <c r="J115" s="151"/>
      <c r="K115" s="151"/>
      <c r="L115" s="159"/>
      <c r="M115" s="160"/>
      <c r="N115" s="160"/>
      <c r="O115" s="160"/>
      <c r="P115" s="160"/>
      <c r="Q115" s="160"/>
      <c r="R115" s="160"/>
      <c r="S115" s="160"/>
      <c r="T115" s="161"/>
      <c r="U115" s="171"/>
    </row>
    <row r="116" spans="1:21" ht="21" x14ac:dyDescent="0.2">
      <c r="A116" s="172" t="s">
        <v>160</v>
      </c>
      <c r="B116" s="173" t="s">
        <v>376</v>
      </c>
      <c r="C116" s="174">
        <v>1</v>
      </c>
      <c r="D116" s="190"/>
      <c r="E116" s="190"/>
      <c r="F116" s="190"/>
      <c r="G116" s="187" t="s">
        <v>181</v>
      </c>
      <c r="H116" s="151"/>
      <c r="I116" s="151"/>
      <c r="J116" s="151"/>
      <c r="K116" s="151"/>
      <c r="L116" s="159"/>
      <c r="M116" s="160"/>
      <c r="N116" s="160"/>
      <c r="O116" s="160"/>
      <c r="P116" s="160"/>
      <c r="Q116" s="160"/>
      <c r="R116" s="160"/>
      <c r="S116" s="160"/>
      <c r="T116" s="161"/>
      <c r="U116" s="171"/>
    </row>
    <row r="117" spans="1:21" ht="14.25" x14ac:dyDescent="0.2">
      <c r="A117" s="182" t="s">
        <v>149</v>
      </c>
      <c r="B117" s="189"/>
      <c r="C117" s="174"/>
      <c r="D117" s="186"/>
      <c r="E117" s="186"/>
      <c r="F117" s="186"/>
      <c r="G117" s="187"/>
      <c r="H117" s="151"/>
      <c r="I117" s="151"/>
      <c r="J117" s="151"/>
      <c r="K117" s="151"/>
      <c r="L117" s="159"/>
      <c r="M117" s="160"/>
      <c r="N117" s="160"/>
      <c r="O117" s="160"/>
      <c r="P117" s="160"/>
      <c r="Q117" s="160"/>
      <c r="R117" s="160"/>
      <c r="S117" s="160"/>
      <c r="T117" s="161"/>
      <c r="U117" s="171"/>
    </row>
    <row r="118" spans="1:21" ht="21" x14ac:dyDescent="0.2">
      <c r="A118" s="172" t="s">
        <v>34</v>
      </c>
      <c r="B118" s="173" t="s">
        <v>78</v>
      </c>
      <c r="C118" s="174">
        <v>1</v>
      </c>
      <c r="D118" s="186"/>
      <c r="E118" s="186"/>
      <c r="F118" s="186"/>
      <c r="G118" s="187" t="s">
        <v>182</v>
      </c>
      <c r="H118" s="151"/>
      <c r="I118" s="151"/>
      <c r="J118" s="151"/>
      <c r="K118" s="151"/>
      <c r="L118" s="159"/>
      <c r="M118" s="160"/>
      <c r="N118" s="160"/>
      <c r="O118" s="160"/>
      <c r="P118" s="160"/>
      <c r="Q118" s="160"/>
      <c r="R118" s="160"/>
      <c r="S118" s="160"/>
      <c r="T118" s="161"/>
      <c r="U118" s="171"/>
    </row>
    <row r="119" spans="1:21" ht="21" x14ac:dyDescent="0.2">
      <c r="A119" s="172" t="s">
        <v>457</v>
      </c>
      <c r="B119" s="173" t="s">
        <v>376</v>
      </c>
      <c r="C119" s="174">
        <v>1</v>
      </c>
      <c r="D119" s="186"/>
      <c r="E119" s="186"/>
      <c r="F119" s="186"/>
      <c r="G119" s="187" t="s">
        <v>181</v>
      </c>
      <c r="H119" s="151"/>
      <c r="I119" s="151"/>
      <c r="J119" s="151"/>
      <c r="K119" s="151"/>
      <c r="L119" s="159"/>
      <c r="M119" s="160"/>
      <c r="N119" s="160"/>
      <c r="O119" s="160"/>
      <c r="P119" s="160"/>
      <c r="Q119" s="160"/>
      <c r="R119" s="160"/>
      <c r="S119" s="160"/>
      <c r="T119" s="161"/>
      <c r="U119" s="171"/>
    </row>
    <row r="120" spans="1:21" ht="21" x14ac:dyDescent="0.2">
      <c r="A120" s="172" t="s">
        <v>458</v>
      </c>
      <c r="B120" s="173" t="s">
        <v>376</v>
      </c>
      <c r="C120" s="174">
        <v>1</v>
      </c>
      <c r="D120" s="186"/>
      <c r="E120" s="186"/>
      <c r="F120" s="186"/>
      <c r="G120" s="187" t="s">
        <v>183</v>
      </c>
      <c r="H120" s="151"/>
      <c r="I120" s="151"/>
      <c r="J120" s="151"/>
      <c r="K120" s="151"/>
      <c r="L120" s="159"/>
      <c r="M120" s="160"/>
      <c r="N120" s="160"/>
      <c r="O120" s="160"/>
      <c r="P120" s="160"/>
      <c r="Q120" s="160"/>
      <c r="R120" s="160"/>
      <c r="S120" s="160"/>
      <c r="T120" s="161"/>
      <c r="U120" s="171"/>
    </row>
    <row r="121" spans="1:21" ht="12.75" x14ac:dyDescent="0.2">
      <c r="A121" s="178" t="s">
        <v>913</v>
      </c>
      <c r="B121" s="173"/>
      <c r="C121" s="174"/>
      <c r="D121" s="184"/>
      <c r="E121" s="184"/>
      <c r="F121" s="184"/>
      <c r="G121" s="195"/>
      <c r="H121" s="151"/>
      <c r="I121" s="151"/>
      <c r="J121" s="151"/>
      <c r="K121" s="151"/>
      <c r="L121" s="159"/>
      <c r="M121" s="160"/>
      <c r="N121" s="160"/>
      <c r="O121" s="160"/>
      <c r="P121" s="160"/>
      <c r="Q121" s="160"/>
      <c r="R121" s="160"/>
      <c r="S121" s="160"/>
      <c r="T121" s="161"/>
      <c r="U121" s="171"/>
    </row>
    <row r="122" spans="1:21" ht="12.75" x14ac:dyDescent="0.2">
      <c r="A122" s="192" t="s">
        <v>459</v>
      </c>
      <c r="B122" s="173" t="s">
        <v>78</v>
      </c>
      <c r="C122" s="174">
        <v>1</v>
      </c>
      <c r="D122" s="186"/>
      <c r="E122" s="186"/>
      <c r="F122" s="186"/>
      <c r="G122" s="187" t="s">
        <v>182</v>
      </c>
      <c r="H122" s="151"/>
      <c r="I122" s="151"/>
      <c r="J122" s="151"/>
      <c r="K122" s="151"/>
      <c r="L122" s="159"/>
      <c r="M122" s="160"/>
      <c r="N122" s="160"/>
      <c r="O122" s="160"/>
      <c r="P122" s="160"/>
      <c r="Q122" s="160"/>
      <c r="R122" s="160"/>
      <c r="S122" s="160"/>
      <c r="T122" s="161"/>
      <c r="U122" s="171"/>
    </row>
    <row r="123" spans="1:21" ht="21" x14ac:dyDescent="0.2">
      <c r="A123" s="192" t="s">
        <v>460</v>
      </c>
      <c r="B123" s="173" t="s">
        <v>376</v>
      </c>
      <c r="C123" s="174">
        <v>1</v>
      </c>
      <c r="D123" s="186"/>
      <c r="E123" s="186"/>
      <c r="F123" s="186"/>
      <c r="G123" s="187" t="s">
        <v>181</v>
      </c>
      <c r="H123" s="151"/>
      <c r="I123" s="151"/>
      <c r="J123" s="151"/>
      <c r="K123" s="151"/>
      <c r="L123" s="159"/>
      <c r="M123" s="160"/>
      <c r="N123" s="160"/>
      <c r="O123" s="160"/>
      <c r="P123" s="160"/>
      <c r="Q123" s="160"/>
      <c r="R123" s="160"/>
      <c r="S123" s="160"/>
      <c r="T123" s="161"/>
      <c r="U123" s="171"/>
    </row>
    <row r="124" spans="1:21" ht="21" x14ac:dyDescent="0.2">
      <c r="A124" s="192" t="s">
        <v>461</v>
      </c>
      <c r="B124" s="173" t="s">
        <v>376</v>
      </c>
      <c r="C124" s="174">
        <v>1</v>
      </c>
      <c r="D124" s="186"/>
      <c r="E124" s="186"/>
      <c r="F124" s="186"/>
      <c r="G124" s="187" t="s">
        <v>183</v>
      </c>
      <c r="H124" s="151"/>
      <c r="I124" s="151"/>
      <c r="J124" s="151"/>
      <c r="K124" s="151"/>
      <c r="L124" s="159"/>
      <c r="M124" s="160"/>
      <c r="N124" s="160"/>
      <c r="O124" s="160"/>
      <c r="P124" s="160"/>
      <c r="Q124" s="160"/>
      <c r="R124" s="160"/>
      <c r="S124" s="160"/>
      <c r="T124" s="161"/>
      <c r="U124" s="171"/>
    </row>
    <row r="125" spans="1:21" ht="12.75" x14ac:dyDescent="0.2">
      <c r="A125" s="192" t="s">
        <v>462</v>
      </c>
      <c r="B125" s="173" t="s">
        <v>78</v>
      </c>
      <c r="C125" s="174">
        <v>1</v>
      </c>
      <c r="D125" s="186"/>
      <c r="E125" s="186"/>
      <c r="F125" s="186"/>
      <c r="G125" s="187" t="s">
        <v>182</v>
      </c>
      <c r="H125" s="151"/>
      <c r="I125" s="151"/>
      <c r="J125" s="151"/>
      <c r="K125" s="151"/>
      <c r="L125" s="159"/>
      <c r="M125" s="160"/>
      <c r="N125" s="160"/>
      <c r="O125" s="160"/>
      <c r="P125" s="160"/>
      <c r="Q125" s="160"/>
      <c r="R125" s="160"/>
      <c r="S125" s="160"/>
      <c r="T125" s="161"/>
      <c r="U125" s="171"/>
    </row>
    <row r="126" spans="1:21" ht="21" x14ac:dyDescent="0.2">
      <c r="A126" s="192" t="s">
        <v>463</v>
      </c>
      <c r="B126" s="173" t="s">
        <v>376</v>
      </c>
      <c r="C126" s="174">
        <v>1</v>
      </c>
      <c r="D126" s="186"/>
      <c r="E126" s="186"/>
      <c r="F126" s="186"/>
      <c r="G126" s="187" t="s">
        <v>181</v>
      </c>
      <c r="H126" s="151"/>
      <c r="I126" s="151"/>
      <c r="J126" s="151"/>
      <c r="K126" s="151"/>
      <c r="L126" s="159"/>
      <c r="M126" s="160"/>
      <c r="N126" s="160"/>
      <c r="O126" s="160"/>
      <c r="P126" s="160"/>
      <c r="Q126" s="160"/>
      <c r="R126" s="160"/>
      <c r="S126" s="160"/>
      <c r="T126" s="161"/>
      <c r="U126" s="171"/>
    </row>
    <row r="127" spans="1:21" ht="21" x14ac:dyDescent="0.2">
      <c r="A127" s="192" t="s">
        <v>464</v>
      </c>
      <c r="B127" s="173" t="s">
        <v>376</v>
      </c>
      <c r="C127" s="174">
        <v>1</v>
      </c>
      <c r="D127" s="186"/>
      <c r="E127" s="186"/>
      <c r="F127" s="186"/>
      <c r="G127" s="187" t="s">
        <v>183</v>
      </c>
      <c r="H127" s="151"/>
      <c r="I127" s="151"/>
      <c r="J127" s="151"/>
      <c r="K127" s="151"/>
      <c r="L127" s="159"/>
      <c r="M127" s="160"/>
      <c r="N127" s="160"/>
      <c r="O127" s="160"/>
      <c r="P127" s="160"/>
      <c r="Q127" s="160"/>
      <c r="R127" s="160"/>
      <c r="S127" s="160"/>
      <c r="T127" s="161"/>
      <c r="U127" s="171"/>
    </row>
    <row r="128" spans="1:21" ht="21" x14ac:dyDescent="0.2">
      <c r="A128" s="194" t="s">
        <v>465</v>
      </c>
      <c r="B128" s="173"/>
      <c r="C128" s="174"/>
      <c r="D128" s="184"/>
      <c r="E128" s="184"/>
      <c r="F128" s="184"/>
      <c r="G128" s="195"/>
      <c r="H128" s="151"/>
      <c r="I128" s="151"/>
      <c r="J128" s="151"/>
      <c r="K128" s="151"/>
      <c r="L128" s="159"/>
      <c r="M128" s="160"/>
      <c r="N128" s="160"/>
      <c r="O128" s="160"/>
      <c r="P128" s="160"/>
      <c r="Q128" s="160"/>
      <c r="R128" s="160"/>
      <c r="S128" s="160"/>
      <c r="T128" s="161"/>
      <c r="U128" s="171"/>
    </row>
    <row r="129" spans="1:21" ht="21" x14ac:dyDescent="0.2">
      <c r="A129" s="178" t="s">
        <v>466</v>
      </c>
      <c r="B129" s="173" t="s">
        <v>771</v>
      </c>
      <c r="C129" s="174">
        <v>1</v>
      </c>
      <c r="D129" s="190"/>
      <c r="E129" s="190"/>
      <c r="F129" s="190"/>
      <c r="G129" s="196" t="s">
        <v>182</v>
      </c>
      <c r="H129" s="151"/>
      <c r="I129" s="151"/>
      <c r="J129" s="151"/>
      <c r="K129" s="151"/>
      <c r="L129" s="159"/>
      <c r="M129" s="160"/>
      <c r="N129" s="160"/>
      <c r="O129" s="160"/>
      <c r="P129" s="160"/>
      <c r="Q129" s="160"/>
      <c r="R129" s="160"/>
      <c r="S129" s="160"/>
      <c r="T129" s="161"/>
      <c r="U129" s="171"/>
    </row>
    <row r="130" spans="1:21" ht="21" x14ac:dyDescent="0.2">
      <c r="A130" s="178" t="s">
        <v>467</v>
      </c>
      <c r="B130" s="173" t="s">
        <v>376</v>
      </c>
      <c r="C130" s="174">
        <v>1</v>
      </c>
      <c r="D130" s="190"/>
      <c r="E130" s="190"/>
      <c r="F130" s="190"/>
      <c r="G130" s="196" t="s">
        <v>181</v>
      </c>
      <c r="H130" s="151"/>
      <c r="I130" s="151"/>
      <c r="J130" s="151"/>
      <c r="K130" s="151"/>
      <c r="L130" s="159"/>
      <c r="M130" s="160"/>
      <c r="N130" s="160"/>
      <c r="O130" s="160"/>
      <c r="P130" s="160"/>
      <c r="Q130" s="160"/>
      <c r="R130" s="160"/>
      <c r="S130" s="160"/>
      <c r="T130" s="161"/>
      <c r="U130" s="171"/>
    </row>
    <row r="131" spans="1:21" ht="31.5" x14ac:dyDescent="0.2">
      <c r="A131" s="178" t="s">
        <v>468</v>
      </c>
      <c r="B131" s="173" t="s">
        <v>771</v>
      </c>
      <c r="C131" s="174">
        <v>1</v>
      </c>
      <c r="D131" s="190"/>
      <c r="E131" s="190"/>
      <c r="F131" s="190"/>
      <c r="G131" s="196" t="s">
        <v>182</v>
      </c>
      <c r="H131" s="151"/>
      <c r="I131" s="151"/>
      <c r="J131" s="151"/>
      <c r="K131" s="151"/>
      <c r="L131" s="159"/>
      <c r="M131" s="160"/>
      <c r="N131" s="160"/>
      <c r="O131" s="160"/>
      <c r="P131" s="160"/>
      <c r="Q131" s="160"/>
      <c r="R131" s="160"/>
      <c r="S131" s="160"/>
      <c r="T131" s="161"/>
      <c r="U131" s="171"/>
    </row>
    <row r="132" spans="1:21" ht="31.5" x14ac:dyDescent="0.2">
      <c r="A132" s="178" t="s">
        <v>469</v>
      </c>
      <c r="B132" s="173" t="s">
        <v>376</v>
      </c>
      <c r="C132" s="174">
        <v>1</v>
      </c>
      <c r="D132" s="190"/>
      <c r="E132" s="190"/>
      <c r="F132" s="190"/>
      <c r="G132" s="196" t="s">
        <v>181</v>
      </c>
      <c r="H132" s="151"/>
      <c r="I132" s="151"/>
      <c r="J132" s="151"/>
      <c r="K132" s="151"/>
      <c r="L132" s="159"/>
      <c r="M132" s="160"/>
      <c r="N132" s="160"/>
      <c r="O132" s="160"/>
      <c r="P132" s="160"/>
      <c r="Q132" s="160"/>
      <c r="R132" s="160"/>
      <c r="S132" s="160"/>
      <c r="T132" s="161"/>
      <c r="U132" s="171"/>
    </row>
    <row r="133" spans="1:21" ht="12.75" x14ac:dyDescent="0.2">
      <c r="A133" s="178" t="s">
        <v>470</v>
      </c>
      <c r="B133" s="173" t="s">
        <v>771</v>
      </c>
      <c r="C133" s="174">
        <v>1</v>
      </c>
      <c r="D133" s="190"/>
      <c r="E133" s="190"/>
      <c r="F133" s="190"/>
      <c r="G133" s="196" t="s">
        <v>182</v>
      </c>
      <c r="H133" s="151"/>
      <c r="I133" s="151"/>
      <c r="J133" s="151"/>
      <c r="K133" s="151"/>
      <c r="L133" s="159"/>
      <c r="M133" s="160"/>
      <c r="N133" s="160"/>
      <c r="O133" s="160"/>
      <c r="P133" s="160"/>
      <c r="Q133" s="160"/>
      <c r="R133" s="160"/>
      <c r="S133" s="160"/>
      <c r="T133" s="161"/>
      <c r="U133" s="171"/>
    </row>
    <row r="134" spans="1:21" ht="21" x14ac:dyDescent="0.2">
      <c r="A134" s="178" t="s">
        <v>471</v>
      </c>
      <c r="B134" s="173" t="s">
        <v>376</v>
      </c>
      <c r="C134" s="174">
        <v>1</v>
      </c>
      <c r="D134" s="191"/>
      <c r="E134" s="191"/>
      <c r="F134" s="191"/>
      <c r="G134" s="197" t="s">
        <v>181</v>
      </c>
      <c r="H134" s="151"/>
      <c r="I134" s="151"/>
      <c r="J134" s="151"/>
      <c r="K134" s="151"/>
      <c r="L134" s="159"/>
      <c r="M134" s="160"/>
      <c r="N134" s="160"/>
      <c r="O134" s="160"/>
      <c r="P134" s="160"/>
      <c r="Q134" s="160"/>
      <c r="R134" s="160"/>
      <c r="S134" s="160"/>
      <c r="T134" s="161"/>
      <c r="U134" s="171"/>
    </row>
    <row r="135" spans="1:21" ht="14.25" x14ac:dyDescent="0.2">
      <c r="A135" s="182" t="s">
        <v>150</v>
      </c>
      <c r="B135" s="189"/>
      <c r="C135" s="174"/>
      <c r="D135" s="186"/>
      <c r="E135" s="186"/>
      <c r="F135" s="186"/>
      <c r="G135" s="187"/>
      <c r="H135" s="151"/>
      <c r="I135" s="151"/>
      <c r="J135" s="151"/>
      <c r="K135" s="151"/>
      <c r="L135" s="159"/>
      <c r="M135" s="160"/>
      <c r="N135" s="160"/>
      <c r="O135" s="160"/>
      <c r="P135" s="160"/>
      <c r="Q135" s="160"/>
      <c r="R135" s="160"/>
      <c r="S135" s="160"/>
      <c r="T135" s="161"/>
      <c r="U135" s="171"/>
    </row>
    <row r="136" spans="1:21" ht="14.25" x14ac:dyDescent="0.2">
      <c r="A136" s="182" t="s">
        <v>732</v>
      </c>
      <c r="B136" s="189"/>
      <c r="C136" s="174"/>
      <c r="D136" s="184"/>
      <c r="E136" s="184"/>
      <c r="F136" s="184"/>
      <c r="G136" s="187"/>
      <c r="H136" s="151"/>
      <c r="I136" s="151"/>
      <c r="J136" s="151"/>
      <c r="K136" s="151"/>
      <c r="L136" s="159"/>
      <c r="M136" s="160"/>
      <c r="N136" s="160"/>
      <c r="O136" s="160"/>
      <c r="P136" s="160"/>
      <c r="Q136" s="160"/>
      <c r="R136" s="160"/>
      <c r="S136" s="160"/>
      <c r="T136" s="161"/>
      <c r="U136" s="171"/>
    </row>
    <row r="137" spans="1:21" ht="21" x14ac:dyDescent="0.2">
      <c r="A137" s="172" t="s">
        <v>938</v>
      </c>
      <c r="B137" s="173" t="s">
        <v>948</v>
      </c>
      <c r="C137" s="174">
        <v>1</v>
      </c>
      <c r="D137" s="184"/>
      <c r="E137" s="184"/>
      <c r="F137" s="184"/>
      <c r="G137" s="187" t="s">
        <v>182</v>
      </c>
      <c r="H137" s="151"/>
      <c r="I137" s="151"/>
      <c r="J137" s="151"/>
      <c r="K137" s="151"/>
      <c r="L137" s="159"/>
      <c r="M137" s="160"/>
      <c r="N137" s="160"/>
      <c r="O137" s="160"/>
      <c r="P137" s="160"/>
      <c r="Q137" s="160"/>
      <c r="R137" s="160"/>
      <c r="S137" s="160"/>
      <c r="T137" s="161"/>
      <c r="U137" s="171"/>
    </row>
    <row r="138" spans="1:21" ht="21" x14ac:dyDescent="0.2">
      <c r="A138" s="172" t="s">
        <v>942</v>
      </c>
      <c r="B138" s="173" t="s">
        <v>948</v>
      </c>
      <c r="C138" s="174">
        <v>1</v>
      </c>
      <c r="D138" s="190"/>
      <c r="E138" s="190"/>
      <c r="F138" s="190"/>
      <c r="G138" s="187" t="s">
        <v>182</v>
      </c>
      <c r="H138" s="151"/>
      <c r="I138" s="151"/>
      <c r="J138" s="151"/>
      <c r="K138" s="151"/>
      <c r="L138" s="159"/>
      <c r="M138" s="160"/>
      <c r="N138" s="160"/>
      <c r="O138" s="160"/>
      <c r="P138" s="160"/>
      <c r="Q138" s="160"/>
      <c r="R138" s="160"/>
      <c r="S138" s="160"/>
      <c r="T138" s="161"/>
      <c r="U138" s="171"/>
    </row>
    <row r="139" spans="1:21" ht="21" x14ac:dyDescent="0.2">
      <c r="A139" s="172" t="s">
        <v>35</v>
      </c>
      <c r="B139" s="173" t="s">
        <v>472</v>
      </c>
      <c r="C139" s="174">
        <v>1</v>
      </c>
      <c r="D139" s="190"/>
      <c r="E139" s="190"/>
      <c r="F139" s="190"/>
      <c r="G139" s="187" t="s">
        <v>182</v>
      </c>
      <c r="H139" s="151"/>
      <c r="I139" s="151"/>
      <c r="J139" s="151"/>
      <c r="K139" s="151"/>
      <c r="L139" s="159"/>
      <c r="M139" s="160"/>
      <c r="N139" s="160"/>
      <c r="O139" s="160"/>
      <c r="P139" s="160"/>
      <c r="Q139" s="160"/>
      <c r="R139" s="160"/>
      <c r="S139" s="160"/>
      <c r="T139" s="161"/>
      <c r="U139" s="171"/>
    </row>
    <row r="140" spans="1:21" ht="31.5" x14ac:dyDescent="0.2">
      <c r="A140" s="172" t="s">
        <v>473</v>
      </c>
      <c r="B140" s="173" t="s">
        <v>936</v>
      </c>
      <c r="C140" s="174">
        <v>1</v>
      </c>
      <c r="D140" s="191"/>
      <c r="E140" s="191"/>
      <c r="F140" s="191"/>
      <c r="G140" s="187" t="s">
        <v>182</v>
      </c>
      <c r="H140" s="151"/>
      <c r="I140" s="151"/>
      <c r="J140" s="151"/>
      <c r="K140" s="151"/>
      <c r="L140" s="159"/>
      <c r="M140" s="160"/>
      <c r="N140" s="160"/>
      <c r="O140" s="160"/>
      <c r="P140" s="160"/>
      <c r="Q140" s="160"/>
      <c r="R140" s="160"/>
      <c r="S140" s="160"/>
      <c r="T140" s="161"/>
      <c r="U140" s="171"/>
    </row>
    <row r="141" spans="1:21" ht="14.25" x14ac:dyDescent="0.2">
      <c r="A141" s="182" t="s">
        <v>733</v>
      </c>
      <c r="B141" s="173"/>
      <c r="C141" s="174"/>
      <c r="D141" s="190"/>
      <c r="E141" s="190"/>
      <c r="F141" s="191"/>
      <c r="G141" s="187"/>
      <c r="H141" s="151"/>
      <c r="I141" s="151"/>
      <c r="J141" s="151"/>
      <c r="K141" s="151"/>
      <c r="L141" s="159"/>
      <c r="M141" s="160"/>
      <c r="N141" s="160"/>
      <c r="O141" s="160"/>
      <c r="P141" s="160"/>
      <c r="Q141" s="160"/>
      <c r="R141" s="160"/>
      <c r="S141" s="160"/>
      <c r="T141" s="161"/>
      <c r="U141" s="171"/>
    </row>
    <row r="142" spans="1:21" ht="12.75" x14ac:dyDescent="0.2">
      <c r="A142" s="198" t="s">
        <v>36</v>
      </c>
      <c r="B142" s="199"/>
      <c r="C142" s="174"/>
      <c r="D142" s="190"/>
      <c r="E142" s="190"/>
      <c r="F142" s="191"/>
      <c r="G142" s="187"/>
      <c r="H142" s="151"/>
      <c r="I142" s="151"/>
      <c r="J142" s="151"/>
      <c r="K142" s="151"/>
      <c r="L142" s="159"/>
      <c r="M142" s="160"/>
      <c r="N142" s="160"/>
      <c r="O142" s="160"/>
      <c r="P142" s="160"/>
      <c r="Q142" s="160"/>
      <c r="R142" s="160"/>
      <c r="S142" s="160"/>
      <c r="T142" s="161"/>
      <c r="U142" s="171"/>
    </row>
    <row r="143" spans="1:21" ht="12.75" x14ac:dyDescent="0.2">
      <c r="A143" s="200" t="s">
        <v>734</v>
      </c>
      <c r="B143" s="201" t="s">
        <v>115</v>
      </c>
      <c r="C143" s="174">
        <v>1</v>
      </c>
      <c r="D143" s="190"/>
      <c r="E143" s="190"/>
      <c r="F143" s="191"/>
      <c r="G143" s="196" t="s">
        <v>182</v>
      </c>
      <c r="H143" s="151"/>
      <c r="I143" s="151"/>
      <c r="J143" s="151"/>
      <c r="K143" s="151"/>
      <c r="L143" s="159"/>
      <c r="M143" s="160"/>
      <c r="N143" s="160"/>
      <c r="O143" s="160"/>
      <c r="P143" s="160"/>
      <c r="Q143" s="160"/>
      <c r="R143" s="160"/>
      <c r="S143" s="160"/>
      <c r="T143" s="161"/>
      <c r="U143" s="171"/>
    </row>
    <row r="144" spans="1:21" ht="12.75" x14ac:dyDescent="0.2">
      <c r="A144" s="202" t="s">
        <v>735</v>
      </c>
      <c r="B144" s="199" t="s">
        <v>736</v>
      </c>
      <c r="C144" s="174">
        <v>1</v>
      </c>
      <c r="D144" s="190"/>
      <c r="E144" s="190"/>
      <c r="F144" s="191"/>
      <c r="G144" s="197" t="s">
        <v>181</v>
      </c>
      <c r="H144" s="151"/>
      <c r="I144" s="151"/>
      <c r="J144" s="151"/>
      <c r="K144" s="151"/>
      <c r="L144" s="159"/>
      <c r="M144" s="160"/>
      <c r="N144" s="160"/>
      <c r="O144" s="160"/>
      <c r="P144" s="160"/>
      <c r="Q144" s="160"/>
      <c r="R144" s="160"/>
      <c r="S144" s="160"/>
      <c r="T144" s="161"/>
      <c r="U144" s="171"/>
    </row>
    <row r="145" spans="1:21" ht="12.75" x14ac:dyDescent="0.2">
      <c r="A145" s="203"/>
      <c r="B145" s="199"/>
      <c r="C145" s="174"/>
      <c r="D145" s="190"/>
      <c r="E145" s="190"/>
      <c r="F145" s="191"/>
      <c r="G145" s="187"/>
      <c r="H145" s="151"/>
      <c r="I145" s="151"/>
      <c r="J145" s="151"/>
      <c r="K145" s="151"/>
      <c r="L145" s="159"/>
      <c r="M145" s="160"/>
      <c r="N145" s="160"/>
      <c r="O145" s="160"/>
      <c r="P145" s="160"/>
      <c r="Q145" s="160"/>
      <c r="R145" s="160"/>
      <c r="S145" s="160"/>
      <c r="T145" s="161"/>
      <c r="U145" s="171"/>
    </row>
    <row r="146" spans="1:21" ht="12.75" x14ac:dyDescent="0.2">
      <c r="A146" s="204" t="s">
        <v>913</v>
      </c>
      <c r="B146" s="205"/>
      <c r="C146" s="174"/>
      <c r="D146" s="190"/>
      <c r="E146" s="190"/>
      <c r="F146" s="191"/>
      <c r="G146" s="187"/>
      <c r="H146" s="151"/>
      <c r="I146" s="151"/>
      <c r="J146" s="151"/>
      <c r="K146" s="151"/>
      <c r="L146" s="159"/>
      <c r="M146" s="160"/>
      <c r="N146" s="160"/>
      <c r="O146" s="160"/>
      <c r="P146" s="160"/>
      <c r="Q146" s="160"/>
      <c r="R146" s="160"/>
      <c r="S146" s="160"/>
      <c r="T146" s="161"/>
      <c r="U146" s="171"/>
    </row>
    <row r="147" spans="1:21" ht="12.75" x14ac:dyDescent="0.2">
      <c r="A147" s="206" t="s">
        <v>37</v>
      </c>
      <c r="B147" s="205"/>
      <c r="C147" s="174"/>
      <c r="D147" s="190"/>
      <c r="E147" s="190"/>
      <c r="F147" s="191"/>
      <c r="G147" s="187"/>
      <c r="H147" s="151"/>
      <c r="I147" s="151"/>
      <c r="J147" s="151"/>
      <c r="K147" s="151"/>
      <c r="L147" s="159"/>
      <c r="M147" s="160"/>
      <c r="N147" s="160"/>
      <c r="O147" s="160"/>
      <c r="P147" s="160"/>
      <c r="Q147" s="160"/>
      <c r="R147" s="160"/>
      <c r="S147" s="160"/>
      <c r="T147" s="161"/>
      <c r="U147" s="171"/>
    </row>
    <row r="148" spans="1:21" ht="12.75" x14ac:dyDescent="0.2">
      <c r="A148" s="200" t="s">
        <v>734</v>
      </c>
      <c r="B148" s="201" t="s">
        <v>115</v>
      </c>
      <c r="C148" s="174">
        <v>1</v>
      </c>
      <c r="D148" s="190"/>
      <c r="E148" s="190"/>
      <c r="F148" s="191"/>
      <c r="G148" s="196" t="s">
        <v>182</v>
      </c>
      <c r="H148" s="151"/>
      <c r="I148" s="151"/>
      <c r="J148" s="151"/>
      <c r="K148" s="151"/>
      <c r="L148" s="159"/>
      <c r="M148" s="160"/>
      <c r="N148" s="160"/>
      <c r="O148" s="160"/>
      <c r="P148" s="160"/>
      <c r="Q148" s="160"/>
      <c r="R148" s="160"/>
      <c r="S148" s="160"/>
      <c r="T148" s="161"/>
      <c r="U148" s="171"/>
    </row>
    <row r="149" spans="1:21" ht="12.75" x14ac:dyDescent="0.2">
      <c r="A149" s="202" t="s">
        <v>735</v>
      </c>
      <c r="B149" s="199" t="s">
        <v>736</v>
      </c>
      <c r="C149" s="174">
        <v>1</v>
      </c>
      <c r="D149" s="190"/>
      <c r="E149" s="190"/>
      <c r="F149" s="191"/>
      <c r="G149" s="197" t="s">
        <v>181</v>
      </c>
      <c r="H149" s="151"/>
      <c r="I149" s="151"/>
      <c r="J149" s="151"/>
      <c r="K149" s="151"/>
      <c r="L149" s="159"/>
      <c r="M149" s="160"/>
      <c r="N149" s="160"/>
      <c r="O149" s="160"/>
      <c r="P149" s="160"/>
      <c r="Q149" s="160"/>
      <c r="R149" s="160"/>
      <c r="S149" s="160"/>
      <c r="T149" s="161"/>
      <c r="U149" s="171"/>
    </row>
    <row r="150" spans="1:21" ht="12.75" x14ac:dyDescent="0.2">
      <c r="A150" s="203"/>
      <c r="B150" s="199"/>
      <c r="C150" s="174"/>
      <c r="D150" s="190"/>
      <c r="E150" s="190"/>
      <c r="F150" s="191"/>
      <c r="G150" s="187"/>
      <c r="H150" s="151"/>
      <c r="I150" s="151"/>
      <c r="J150" s="151"/>
      <c r="K150" s="151"/>
      <c r="L150" s="159"/>
      <c r="M150" s="160"/>
      <c r="N150" s="160"/>
      <c r="O150" s="160"/>
      <c r="P150" s="160"/>
      <c r="Q150" s="160"/>
      <c r="R150" s="160"/>
      <c r="S150" s="160"/>
      <c r="T150" s="161"/>
      <c r="U150" s="171"/>
    </row>
    <row r="151" spans="1:21" ht="21.75" x14ac:dyDescent="0.2">
      <c r="A151" s="207" t="s">
        <v>38</v>
      </c>
      <c r="B151" s="205"/>
      <c r="C151" s="174"/>
      <c r="D151" s="190"/>
      <c r="E151" s="190"/>
      <c r="F151" s="191"/>
      <c r="G151" s="187"/>
      <c r="H151" s="151"/>
      <c r="I151" s="151"/>
      <c r="J151" s="151"/>
      <c r="K151" s="151"/>
      <c r="L151" s="159"/>
      <c r="M151" s="160"/>
      <c r="N151" s="160"/>
      <c r="O151" s="160"/>
      <c r="P151" s="160"/>
      <c r="Q151" s="160"/>
      <c r="R151" s="160"/>
      <c r="S151" s="160"/>
      <c r="T151" s="161"/>
      <c r="U151" s="171"/>
    </row>
    <row r="152" spans="1:21" ht="12.75" x14ac:dyDescent="0.2">
      <c r="A152" s="200" t="s">
        <v>734</v>
      </c>
      <c r="B152" s="201" t="s">
        <v>115</v>
      </c>
      <c r="C152" s="174">
        <v>1</v>
      </c>
      <c r="D152" s="190"/>
      <c r="E152" s="190"/>
      <c r="F152" s="191"/>
      <c r="G152" s="196" t="s">
        <v>182</v>
      </c>
      <c r="H152" s="151"/>
      <c r="I152" s="151"/>
      <c r="J152" s="151"/>
      <c r="K152" s="151"/>
      <c r="L152" s="159"/>
      <c r="M152" s="160"/>
      <c r="N152" s="160"/>
      <c r="O152" s="160"/>
      <c r="P152" s="160"/>
      <c r="Q152" s="160"/>
      <c r="R152" s="160"/>
      <c r="S152" s="160"/>
      <c r="T152" s="161"/>
      <c r="U152" s="171"/>
    </row>
    <row r="153" spans="1:21" ht="12.75" x14ac:dyDescent="0.2">
      <c r="A153" s="202" t="s">
        <v>735</v>
      </c>
      <c r="B153" s="199" t="s">
        <v>736</v>
      </c>
      <c r="C153" s="174">
        <v>1</v>
      </c>
      <c r="D153" s="190"/>
      <c r="E153" s="190"/>
      <c r="F153" s="191"/>
      <c r="G153" s="197" t="s">
        <v>181</v>
      </c>
      <c r="H153" s="151"/>
      <c r="I153" s="151"/>
      <c r="J153" s="151"/>
      <c r="K153" s="151"/>
      <c r="L153" s="159"/>
      <c r="M153" s="160"/>
      <c r="N153" s="160"/>
      <c r="O153" s="160"/>
      <c r="P153" s="160"/>
      <c r="Q153" s="160"/>
      <c r="R153" s="160"/>
      <c r="S153" s="160"/>
      <c r="T153" s="161"/>
      <c r="U153" s="171"/>
    </row>
    <row r="154" spans="1:21" ht="12.75" x14ac:dyDescent="0.2">
      <c r="A154" s="203"/>
      <c r="B154" s="199"/>
      <c r="C154" s="174"/>
      <c r="D154" s="190"/>
      <c r="E154" s="190"/>
      <c r="F154" s="191"/>
      <c r="G154" s="187"/>
      <c r="H154" s="151"/>
      <c r="I154" s="151"/>
      <c r="J154" s="151"/>
      <c r="K154" s="151"/>
      <c r="L154" s="159"/>
      <c r="M154" s="160"/>
      <c r="N154" s="160"/>
      <c r="O154" s="160"/>
      <c r="P154" s="160"/>
      <c r="Q154" s="160"/>
      <c r="R154" s="160"/>
      <c r="S154" s="160"/>
      <c r="T154" s="161"/>
      <c r="U154" s="171"/>
    </row>
    <row r="155" spans="1:21" ht="12.75" x14ac:dyDescent="0.2">
      <c r="A155" s="208" t="s">
        <v>39</v>
      </c>
      <c r="B155" s="201"/>
      <c r="C155" s="174"/>
      <c r="D155" s="190"/>
      <c r="E155" s="190"/>
      <c r="F155" s="191"/>
      <c r="G155" s="187"/>
      <c r="H155" s="151"/>
      <c r="I155" s="151"/>
      <c r="J155" s="151"/>
      <c r="K155" s="151"/>
      <c r="L155" s="159"/>
      <c r="M155" s="160"/>
      <c r="N155" s="160"/>
      <c r="O155" s="160"/>
      <c r="P155" s="160"/>
      <c r="Q155" s="160"/>
      <c r="R155" s="160"/>
      <c r="S155" s="160"/>
      <c r="T155" s="161"/>
      <c r="U155" s="171"/>
    </row>
    <row r="156" spans="1:21" ht="12.75" x14ac:dyDescent="0.2">
      <c r="A156" s="200" t="s">
        <v>734</v>
      </c>
      <c r="B156" s="201" t="s">
        <v>115</v>
      </c>
      <c r="C156" s="174">
        <v>1</v>
      </c>
      <c r="D156" s="190"/>
      <c r="E156" s="190"/>
      <c r="F156" s="191"/>
      <c r="G156" s="196" t="s">
        <v>182</v>
      </c>
      <c r="H156" s="151"/>
      <c r="I156" s="151"/>
      <c r="J156" s="151"/>
      <c r="K156" s="151"/>
      <c r="L156" s="159"/>
      <c r="M156" s="160"/>
      <c r="N156" s="160"/>
      <c r="O156" s="160"/>
      <c r="P156" s="160"/>
      <c r="Q156" s="160"/>
      <c r="R156" s="160"/>
      <c r="S156" s="160"/>
      <c r="T156" s="161"/>
      <c r="U156" s="171"/>
    </row>
    <row r="157" spans="1:21" ht="12.75" x14ac:dyDescent="0.2">
      <c r="A157" s="202" t="s">
        <v>735</v>
      </c>
      <c r="B157" s="199" t="s">
        <v>736</v>
      </c>
      <c r="C157" s="174">
        <v>1</v>
      </c>
      <c r="D157" s="190"/>
      <c r="E157" s="190"/>
      <c r="F157" s="191"/>
      <c r="G157" s="197" t="s">
        <v>181</v>
      </c>
      <c r="H157" s="151"/>
      <c r="I157" s="151"/>
      <c r="J157" s="151"/>
      <c r="K157" s="151"/>
      <c r="L157" s="159"/>
      <c r="M157" s="160"/>
      <c r="N157" s="160"/>
      <c r="O157" s="160"/>
      <c r="P157" s="160"/>
      <c r="Q157" s="160"/>
      <c r="R157" s="160"/>
      <c r="S157" s="160"/>
      <c r="T157" s="161"/>
      <c r="U157" s="171"/>
    </row>
    <row r="158" spans="1:21" ht="12.75" x14ac:dyDescent="0.2">
      <c r="A158" s="203"/>
      <c r="B158" s="199"/>
      <c r="C158" s="174"/>
      <c r="D158" s="190"/>
      <c r="E158" s="190"/>
      <c r="F158" s="191"/>
      <c r="G158" s="187"/>
      <c r="H158" s="151"/>
      <c r="I158" s="151"/>
      <c r="J158" s="151"/>
      <c r="K158" s="151"/>
      <c r="L158" s="159"/>
      <c r="M158" s="160"/>
      <c r="N158" s="160"/>
      <c r="O158" s="160"/>
      <c r="P158" s="160"/>
      <c r="Q158" s="160"/>
      <c r="R158" s="160"/>
      <c r="S158" s="160"/>
      <c r="T158" s="161"/>
      <c r="U158" s="171"/>
    </row>
    <row r="159" spans="1:21" ht="12.75" x14ac:dyDescent="0.2">
      <c r="A159" s="209" t="s">
        <v>40</v>
      </c>
      <c r="B159" s="201"/>
      <c r="C159" s="174"/>
      <c r="D159" s="190"/>
      <c r="E159" s="190"/>
      <c r="F159" s="191"/>
      <c r="G159" s="187"/>
      <c r="H159" s="151"/>
      <c r="I159" s="151"/>
      <c r="J159" s="151"/>
      <c r="K159" s="151"/>
      <c r="L159" s="159"/>
      <c r="M159" s="160"/>
      <c r="N159" s="160"/>
      <c r="O159" s="160"/>
      <c r="P159" s="160"/>
      <c r="Q159" s="160"/>
      <c r="R159" s="160"/>
      <c r="S159" s="160"/>
      <c r="T159" s="161"/>
      <c r="U159" s="171"/>
    </row>
    <row r="160" spans="1:21" ht="12.75" x14ac:dyDescent="0.2">
      <c r="A160" s="200" t="s">
        <v>734</v>
      </c>
      <c r="B160" s="201" t="s">
        <v>115</v>
      </c>
      <c r="C160" s="174">
        <v>1</v>
      </c>
      <c r="D160" s="190"/>
      <c r="E160" s="190"/>
      <c r="F160" s="191"/>
      <c r="G160" s="196" t="s">
        <v>182</v>
      </c>
      <c r="H160" s="151"/>
      <c r="I160" s="151"/>
      <c r="J160" s="151"/>
      <c r="K160" s="151"/>
      <c r="L160" s="159"/>
      <c r="M160" s="160"/>
      <c r="N160" s="160"/>
      <c r="O160" s="160"/>
      <c r="P160" s="160"/>
      <c r="Q160" s="160"/>
      <c r="R160" s="160"/>
      <c r="S160" s="160"/>
      <c r="T160" s="161"/>
      <c r="U160" s="171"/>
    </row>
    <row r="161" spans="1:21" ht="12.75" x14ac:dyDescent="0.2">
      <c r="A161" s="202" t="s">
        <v>735</v>
      </c>
      <c r="B161" s="199" t="s">
        <v>736</v>
      </c>
      <c r="C161" s="174">
        <v>1</v>
      </c>
      <c r="D161" s="190"/>
      <c r="E161" s="190"/>
      <c r="F161" s="191"/>
      <c r="G161" s="197" t="s">
        <v>181</v>
      </c>
      <c r="H161" s="151"/>
      <c r="I161" s="151"/>
      <c r="J161" s="151"/>
      <c r="K161" s="151"/>
      <c r="L161" s="159"/>
      <c r="M161" s="160"/>
      <c r="N161" s="160"/>
      <c r="O161" s="160"/>
      <c r="P161" s="160"/>
      <c r="Q161" s="160"/>
      <c r="R161" s="160"/>
      <c r="S161" s="160"/>
      <c r="T161" s="161"/>
      <c r="U161" s="171"/>
    </row>
    <row r="162" spans="1:21" ht="12.75" x14ac:dyDescent="0.2">
      <c r="A162" s="203"/>
      <c r="B162" s="199"/>
      <c r="C162" s="174"/>
      <c r="D162" s="190"/>
      <c r="E162" s="190"/>
      <c r="F162" s="191"/>
      <c r="G162" s="187"/>
      <c r="H162" s="151"/>
      <c r="I162" s="151"/>
      <c r="J162" s="151"/>
      <c r="K162" s="151"/>
      <c r="L162" s="159"/>
      <c r="M162" s="160"/>
      <c r="N162" s="160"/>
      <c r="O162" s="160"/>
      <c r="P162" s="160"/>
      <c r="Q162" s="160"/>
      <c r="R162" s="160"/>
      <c r="S162" s="160"/>
      <c r="T162" s="161"/>
      <c r="U162" s="171"/>
    </row>
    <row r="163" spans="1:21" ht="12.75" x14ac:dyDescent="0.2">
      <c r="A163" s="209" t="s">
        <v>41</v>
      </c>
      <c r="B163" s="201"/>
      <c r="C163" s="174"/>
      <c r="D163" s="190"/>
      <c r="E163" s="190"/>
      <c r="F163" s="191"/>
      <c r="G163" s="187"/>
      <c r="H163" s="151"/>
      <c r="I163" s="151"/>
      <c r="J163" s="151"/>
      <c r="K163" s="151"/>
      <c r="L163" s="159"/>
      <c r="M163" s="160"/>
      <c r="N163" s="160"/>
      <c r="O163" s="160"/>
      <c r="P163" s="160"/>
      <c r="Q163" s="160"/>
      <c r="R163" s="160"/>
      <c r="S163" s="160"/>
      <c r="T163" s="161"/>
      <c r="U163" s="171"/>
    </row>
    <row r="164" spans="1:21" ht="12.75" x14ac:dyDescent="0.2">
      <c r="A164" s="200" t="s">
        <v>734</v>
      </c>
      <c r="B164" s="201" t="s">
        <v>115</v>
      </c>
      <c r="C164" s="174">
        <v>1</v>
      </c>
      <c r="D164" s="190"/>
      <c r="E164" s="190"/>
      <c r="F164" s="191"/>
      <c r="G164" s="196" t="s">
        <v>182</v>
      </c>
      <c r="H164" s="151"/>
      <c r="I164" s="151"/>
      <c r="J164" s="151"/>
      <c r="K164" s="151"/>
      <c r="L164" s="159"/>
      <c r="M164" s="160"/>
      <c r="N164" s="160"/>
      <c r="O164" s="160"/>
      <c r="P164" s="160"/>
      <c r="Q164" s="160"/>
      <c r="R164" s="160"/>
      <c r="S164" s="160"/>
      <c r="T164" s="161"/>
      <c r="U164" s="171"/>
    </row>
    <row r="165" spans="1:21" ht="12.75" x14ac:dyDescent="0.2">
      <c r="A165" s="202" t="s">
        <v>735</v>
      </c>
      <c r="B165" s="199" t="s">
        <v>736</v>
      </c>
      <c r="C165" s="174">
        <v>1</v>
      </c>
      <c r="D165" s="190"/>
      <c r="E165" s="190"/>
      <c r="F165" s="191"/>
      <c r="G165" s="197" t="s">
        <v>181</v>
      </c>
      <c r="H165" s="151"/>
      <c r="I165" s="151"/>
      <c r="J165" s="151"/>
      <c r="K165" s="151"/>
      <c r="L165" s="159"/>
      <c r="M165" s="160"/>
      <c r="N165" s="160"/>
      <c r="O165" s="160"/>
      <c r="P165" s="160"/>
      <c r="Q165" s="160"/>
      <c r="R165" s="160"/>
      <c r="S165" s="160"/>
      <c r="T165" s="161"/>
      <c r="U165" s="171"/>
    </row>
    <row r="166" spans="1:21" ht="12.75" x14ac:dyDescent="0.2">
      <c r="A166" s="203"/>
      <c r="B166" s="199"/>
      <c r="C166" s="174"/>
      <c r="D166" s="190"/>
      <c r="E166" s="190"/>
      <c r="F166" s="191"/>
      <c r="G166" s="187"/>
      <c r="H166" s="151"/>
      <c r="I166" s="151"/>
      <c r="J166" s="151"/>
      <c r="K166" s="151"/>
      <c r="L166" s="159"/>
      <c r="M166" s="160"/>
      <c r="N166" s="160"/>
      <c r="O166" s="160"/>
      <c r="P166" s="160"/>
      <c r="Q166" s="160"/>
      <c r="R166" s="160"/>
      <c r="S166" s="160"/>
      <c r="T166" s="161"/>
      <c r="U166" s="171"/>
    </row>
    <row r="167" spans="1:21" ht="32.25" x14ac:dyDescent="0.2">
      <c r="A167" s="198" t="s">
        <v>42</v>
      </c>
      <c r="B167" s="199" t="s">
        <v>939</v>
      </c>
      <c r="C167" s="174">
        <v>1</v>
      </c>
      <c r="D167" s="190"/>
      <c r="E167" s="190"/>
      <c r="F167" s="191"/>
      <c r="G167" s="196" t="s">
        <v>182</v>
      </c>
      <c r="H167" s="151"/>
      <c r="I167" s="151"/>
      <c r="J167" s="151"/>
      <c r="K167" s="151"/>
      <c r="L167" s="159"/>
      <c r="M167" s="160"/>
      <c r="N167" s="160"/>
      <c r="O167" s="160"/>
      <c r="P167" s="160"/>
      <c r="Q167" s="160"/>
      <c r="R167" s="160"/>
      <c r="S167" s="160"/>
      <c r="T167" s="161"/>
      <c r="U167" s="171"/>
    </row>
    <row r="168" spans="1:21" ht="12.75" x14ac:dyDescent="0.2">
      <c r="A168" s="203"/>
      <c r="B168" s="199"/>
      <c r="C168" s="174"/>
      <c r="D168" s="190"/>
      <c r="E168" s="190"/>
      <c r="F168" s="191"/>
      <c r="G168" s="187"/>
      <c r="H168" s="151"/>
      <c r="I168" s="151"/>
      <c r="J168" s="151"/>
      <c r="K168" s="151"/>
      <c r="L168" s="159"/>
      <c r="M168" s="160"/>
      <c r="N168" s="160"/>
      <c r="O168" s="160"/>
      <c r="P168" s="160"/>
      <c r="Q168" s="160"/>
      <c r="R168" s="160"/>
      <c r="S168" s="160"/>
      <c r="T168" s="161"/>
      <c r="U168" s="171"/>
    </row>
    <row r="169" spans="1:21" ht="21.75" x14ac:dyDescent="0.2">
      <c r="A169" s="198" t="s">
        <v>43</v>
      </c>
      <c r="B169" s="199" t="s">
        <v>737</v>
      </c>
      <c r="C169" s="174">
        <v>1</v>
      </c>
      <c r="D169" s="190"/>
      <c r="E169" s="190"/>
      <c r="F169" s="191"/>
      <c r="G169" s="196" t="s">
        <v>182</v>
      </c>
      <c r="H169" s="151"/>
      <c r="I169" s="151"/>
      <c r="J169" s="151"/>
      <c r="K169" s="151"/>
      <c r="L169" s="159"/>
      <c r="M169" s="160"/>
      <c r="N169" s="160"/>
      <c r="O169" s="160"/>
      <c r="P169" s="160"/>
      <c r="Q169" s="160"/>
      <c r="R169" s="160"/>
      <c r="S169" s="160"/>
      <c r="T169" s="161"/>
      <c r="U169" s="171"/>
    </row>
    <row r="170" spans="1:21" ht="12.75" x14ac:dyDescent="0.2">
      <c r="A170" s="198"/>
      <c r="B170" s="199"/>
      <c r="C170" s="174"/>
      <c r="D170" s="190"/>
      <c r="E170" s="190"/>
      <c r="F170" s="191"/>
      <c r="G170" s="187"/>
      <c r="H170" s="151"/>
      <c r="I170" s="151"/>
      <c r="J170" s="151"/>
      <c r="K170" s="151"/>
      <c r="L170" s="159"/>
      <c r="M170" s="160"/>
      <c r="N170" s="160"/>
      <c r="O170" s="160"/>
      <c r="P170" s="160"/>
      <c r="Q170" s="160"/>
      <c r="R170" s="160"/>
      <c r="S170" s="160"/>
      <c r="T170" s="161"/>
      <c r="U170" s="171"/>
    </row>
    <row r="171" spans="1:21" ht="12.75" x14ac:dyDescent="0.2">
      <c r="A171" s="198" t="s">
        <v>44</v>
      </c>
      <c r="B171" s="199" t="s">
        <v>939</v>
      </c>
      <c r="C171" s="174">
        <v>1</v>
      </c>
      <c r="D171" s="190"/>
      <c r="E171" s="190"/>
      <c r="F171" s="191"/>
      <c r="G171" s="196" t="s">
        <v>182</v>
      </c>
      <c r="H171" s="151"/>
      <c r="I171" s="151"/>
      <c r="J171" s="151"/>
      <c r="K171" s="151"/>
      <c r="L171" s="159"/>
      <c r="M171" s="160"/>
      <c r="N171" s="160"/>
      <c r="O171" s="160"/>
      <c r="P171" s="160"/>
      <c r="Q171" s="160"/>
      <c r="R171" s="160"/>
      <c r="S171" s="160"/>
      <c r="T171" s="161"/>
      <c r="U171" s="171"/>
    </row>
    <row r="172" spans="1:21" ht="12.75" x14ac:dyDescent="0.2">
      <c r="A172" s="198"/>
      <c r="B172" s="199"/>
      <c r="C172" s="174"/>
      <c r="D172" s="190"/>
      <c r="E172" s="190"/>
      <c r="F172" s="191"/>
      <c r="G172" s="187"/>
      <c r="H172" s="151"/>
      <c r="I172" s="151"/>
      <c r="J172" s="151"/>
      <c r="K172" s="151"/>
      <c r="L172" s="159"/>
      <c r="M172" s="160"/>
      <c r="N172" s="160"/>
      <c r="O172" s="160"/>
      <c r="P172" s="160"/>
      <c r="Q172" s="160"/>
      <c r="R172" s="160"/>
      <c r="S172" s="160"/>
      <c r="T172" s="161"/>
      <c r="U172" s="171"/>
    </row>
    <row r="173" spans="1:21" ht="32.25" x14ac:dyDescent="0.2">
      <c r="A173" s="198" t="s">
        <v>738</v>
      </c>
      <c r="B173" s="210"/>
      <c r="C173" s="174"/>
      <c r="D173" s="190"/>
      <c r="E173" s="190"/>
      <c r="F173" s="191"/>
      <c r="G173" s="187"/>
      <c r="H173" s="151"/>
      <c r="I173" s="151"/>
      <c r="J173" s="151"/>
      <c r="K173" s="151"/>
      <c r="L173" s="159"/>
      <c r="M173" s="160"/>
      <c r="N173" s="160"/>
      <c r="O173" s="160"/>
      <c r="P173" s="160"/>
      <c r="Q173" s="160"/>
      <c r="R173" s="160"/>
      <c r="S173" s="160"/>
      <c r="T173" s="161"/>
      <c r="U173" s="171"/>
    </row>
    <row r="174" spans="1:21" ht="12.75" x14ac:dyDescent="0.2">
      <c r="A174" s="211"/>
      <c r="B174" s="199"/>
      <c r="C174" s="174"/>
      <c r="D174" s="190"/>
      <c r="E174" s="190"/>
      <c r="F174" s="191"/>
      <c r="G174" s="187"/>
      <c r="H174" s="151"/>
      <c r="I174" s="151"/>
      <c r="J174" s="151"/>
      <c r="K174" s="151"/>
      <c r="L174" s="159"/>
      <c r="M174" s="160"/>
      <c r="N174" s="160"/>
      <c r="O174" s="160"/>
      <c r="P174" s="160"/>
      <c r="Q174" s="160"/>
      <c r="R174" s="160"/>
      <c r="S174" s="160"/>
      <c r="T174" s="161"/>
      <c r="U174" s="171"/>
    </row>
    <row r="175" spans="1:21" ht="12.75" x14ac:dyDescent="0.2">
      <c r="A175" s="198" t="s">
        <v>45</v>
      </c>
      <c r="B175" s="199" t="s">
        <v>945</v>
      </c>
      <c r="C175" s="174">
        <v>1</v>
      </c>
      <c r="D175" s="190"/>
      <c r="E175" s="190"/>
      <c r="F175" s="191"/>
      <c r="G175" s="196" t="s">
        <v>182</v>
      </c>
      <c r="H175" s="151"/>
      <c r="I175" s="151"/>
      <c r="J175" s="151"/>
      <c r="K175" s="151"/>
      <c r="L175" s="159"/>
      <c r="M175" s="160"/>
      <c r="N175" s="160"/>
      <c r="O175" s="160"/>
      <c r="P175" s="160"/>
      <c r="Q175" s="160"/>
      <c r="R175" s="160"/>
      <c r="S175" s="160"/>
      <c r="T175" s="161"/>
      <c r="U175" s="171"/>
    </row>
    <row r="176" spans="1:21" ht="12.75" x14ac:dyDescent="0.2">
      <c r="A176" s="198"/>
      <c r="B176" s="199" t="s">
        <v>736</v>
      </c>
      <c r="C176" s="174">
        <v>1</v>
      </c>
      <c r="D176" s="190"/>
      <c r="E176" s="190"/>
      <c r="F176" s="191"/>
      <c r="G176" s="197" t="s">
        <v>181</v>
      </c>
      <c r="H176" s="151"/>
      <c r="I176" s="151"/>
      <c r="J176" s="151"/>
      <c r="K176" s="151"/>
      <c r="L176" s="159"/>
      <c r="M176" s="160"/>
      <c r="N176" s="160"/>
      <c r="O176" s="160"/>
      <c r="P176" s="160"/>
      <c r="Q176" s="160"/>
      <c r="R176" s="160"/>
      <c r="S176" s="160"/>
      <c r="T176" s="161"/>
      <c r="U176" s="171"/>
    </row>
    <row r="177" spans="1:21" ht="12.75" x14ac:dyDescent="0.2">
      <c r="A177" s="198"/>
      <c r="B177" s="205"/>
      <c r="C177" s="174"/>
      <c r="D177" s="190"/>
      <c r="E177" s="190"/>
      <c r="F177" s="191"/>
      <c r="G177" s="187"/>
      <c r="H177" s="151"/>
      <c r="I177" s="151"/>
      <c r="J177" s="151"/>
      <c r="K177" s="151"/>
      <c r="L177" s="159"/>
      <c r="M177" s="160"/>
      <c r="N177" s="160"/>
      <c r="O177" s="160"/>
      <c r="P177" s="160"/>
      <c r="Q177" s="160"/>
      <c r="R177" s="160"/>
      <c r="S177" s="160"/>
      <c r="T177" s="161"/>
      <c r="U177" s="171"/>
    </row>
    <row r="178" spans="1:21" ht="21.75" x14ac:dyDescent="0.2">
      <c r="A178" s="211" t="s">
        <v>739</v>
      </c>
      <c r="B178" s="199" t="s">
        <v>945</v>
      </c>
      <c r="C178" s="174">
        <v>1</v>
      </c>
      <c r="D178" s="190"/>
      <c r="E178" s="190"/>
      <c r="F178" s="191"/>
      <c r="G178" s="196" t="s">
        <v>182</v>
      </c>
      <c r="H178" s="151"/>
      <c r="I178" s="151"/>
      <c r="J178" s="151"/>
      <c r="K178" s="151"/>
      <c r="L178" s="159"/>
      <c r="M178" s="160"/>
      <c r="N178" s="160"/>
      <c r="O178" s="160"/>
      <c r="P178" s="160"/>
      <c r="Q178" s="160"/>
      <c r="R178" s="160"/>
      <c r="S178" s="160"/>
      <c r="T178" s="161"/>
      <c r="U178" s="171"/>
    </row>
    <row r="179" spans="1:21" ht="12.75" x14ac:dyDescent="0.2">
      <c r="A179" s="211"/>
      <c r="B179" s="199" t="s">
        <v>736</v>
      </c>
      <c r="C179" s="174">
        <v>1</v>
      </c>
      <c r="D179" s="190"/>
      <c r="E179" s="190"/>
      <c r="F179" s="191"/>
      <c r="G179" s="197" t="s">
        <v>181</v>
      </c>
      <c r="H179" s="151"/>
      <c r="I179" s="151"/>
      <c r="J179" s="151"/>
      <c r="K179" s="151"/>
      <c r="L179" s="159"/>
      <c r="M179" s="160"/>
      <c r="N179" s="160"/>
      <c r="O179" s="160"/>
      <c r="P179" s="160"/>
      <c r="Q179" s="160"/>
      <c r="R179" s="160"/>
      <c r="S179" s="160"/>
      <c r="T179" s="161"/>
      <c r="U179" s="171"/>
    </row>
    <row r="180" spans="1:21" ht="12.75" x14ac:dyDescent="0.2">
      <c r="A180" s="211"/>
      <c r="B180" s="199"/>
      <c r="C180" s="174"/>
      <c r="D180" s="190"/>
      <c r="E180" s="190"/>
      <c r="F180" s="191"/>
      <c r="G180" s="187"/>
      <c r="H180" s="151"/>
      <c r="I180" s="151"/>
      <c r="J180" s="151"/>
      <c r="K180" s="151"/>
      <c r="L180" s="159"/>
      <c r="M180" s="160"/>
      <c r="N180" s="160"/>
      <c r="O180" s="160"/>
      <c r="P180" s="160"/>
      <c r="Q180" s="160"/>
      <c r="R180" s="160"/>
      <c r="S180" s="160"/>
      <c r="T180" s="161"/>
      <c r="U180" s="171"/>
    </row>
    <row r="181" spans="1:21" ht="21.75" x14ac:dyDescent="0.2">
      <c r="A181" s="198" t="s">
        <v>46</v>
      </c>
      <c r="B181" s="199" t="s">
        <v>939</v>
      </c>
      <c r="C181" s="174">
        <v>1</v>
      </c>
      <c r="D181" s="190"/>
      <c r="E181" s="190"/>
      <c r="F181" s="191"/>
      <c r="G181" s="196" t="s">
        <v>182</v>
      </c>
      <c r="H181" s="151"/>
      <c r="I181" s="151"/>
      <c r="J181" s="151"/>
      <c r="K181" s="151"/>
      <c r="L181" s="159"/>
      <c r="M181" s="160"/>
      <c r="N181" s="160"/>
      <c r="O181" s="160"/>
      <c r="P181" s="160"/>
      <c r="Q181" s="160"/>
      <c r="R181" s="160"/>
      <c r="S181" s="160"/>
      <c r="T181" s="161"/>
      <c r="U181" s="171"/>
    </row>
    <row r="182" spans="1:21" ht="12.75" x14ac:dyDescent="0.2">
      <c r="A182" s="198"/>
      <c r="B182" s="199" t="s">
        <v>736</v>
      </c>
      <c r="C182" s="174">
        <v>1</v>
      </c>
      <c r="D182" s="190"/>
      <c r="E182" s="190"/>
      <c r="F182" s="191"/>
      <c r="G182" s="197" t="s">
        <v>181</v>
      </c>
      <c r="H182" s="151"/>
      <c r="I182" s="151"/>
      <c r="J182" s="151"/>
      <c r="K182" s="151"/>
      <c r="L182" s="159"/>
      <c r="M182" s="160"/>
      <c r="N182" s="160"/>
      <c r="O182" s="160"/>
      <c r="P182" s="160"/>
      <c r="Q182" s="160"/>
      <c r="R182" s="160"/>
      <c r="S182" s="160"/>
      <c r="T182" s="161"/>
      <c r="U182" s="171"/>
    </row>
    <row r="183" spans="1:21" ht="12.75" x14ac:dyDescent="0.2">
      <c r="A183" s="211"/>
      <c r="B183" s="199"/>
      <c r="C183" s="174"/>
      <c r="D183" s="190"/>
      <c r="E183" s="190"/>
      <c r="F183" s="191"/>
      <c r="G183" s="187"/>
      <c r="H183" s="151"/>
      <c r="I183" s="151"/>
      <c r="J183" s="151"/>
      <c r="K183" s="151"/>
      <c r="L183" s="159"/>
      <c r="M183" s="160"/>
      <c r="N183" s="160"/>
      <c r="O183" s="160"/>
      <c r="P183" s="160"/>
      <c r="Q183" s="160"/>
      <c r="R183" s="160"/>
      <c r="S183" s="160"/>
      <c r="T183" s="161"/>
      <c r="U183" s="171"/>
    </row>
    <row r="184" spans="1:21" ht="21.75" x14ac:dyDescent="0.2">
      <c r="A184" s="198" t="s">
        <v>47</v>
      </c>
      <c r="B184" s="199" t="s">
        <v>939</v>
      </c>
      <c r="C184" s="174">
        <v>1</v>
      </c>
      <c r="D184" s="190"/>
      <c r="E184" s="190"/>
      <c r="F184" s="191"/>
      <c r="G184" s="196" t="s">
        <v>182</v>
      </c>
      <c r="H184" s="151"/>
      <c r="I184" s="151"/>
      <c r="J184" s="151"/>
      <c r="K184" s="151"/>
      <c r="L184" s="159"/>
      <c r="M184" s="160"/>
      <c r="N184" s="160"/>
      <c r="O184" s="160"/>
      <c r="P184" s="160"/>
      <c r="Q184" s="160"/>
      <c r="R184" s="160"/>
      <c r="S184" s="160"/>
      <c r="T184" s="161"/>
      <c r="U184" s="171"/>
    </row>
    <row r="185" spans="1:21" ht="12.75" x14ac:dyDescent="0.2">
      <c r="A185" s="198"/>
      <c r="B185" s="199" t="s">
        <v>736</v>
      </c>
      <c r="C185" s="174">
        <v>1</v>
      </c>
      <c r="D185" s="190"/>
      <c r="E185" s="190"/>
      <c r="F185" s="191"/>
      <c r="G185" s="197" t="s">
        <v>181</v>
      </c>
      <c r="H185" s="151"/>
      <c r="I185" s="151"/>
      <c r="J185" s="151"/>
      <c r="K185" s="151"/>
      <c r="L185" s="159"/>
      <c r="M185" s="160"/>
      <c r="N185" s="160"/>
      <c r="O185" s="160"/>
      <c r="P185" s="160"/>
      <c r="Q185" s="160"/>
      <c r="R185" s="160"/>
      <c r="S185" s="160"/>
      <c r="T185" s="161"/>
      <c r="U185" s="171"/>
    </row>
    <row r="186" spans="1:21" ht="12.75" x14ac:dyDescent="0.2">
      <c r="A186" s="198"/>
      <c r="B186" s="199"/>
      <c r="C186" s="212"/>
      <c r="D186" s="190"/>
      <c r="E186" s="190"/>
      <c r="F186" s="191"/>
      <c r="G186" s="187"/>
      <c r="H186" s="151"/>
      <c r="I186" s="151"/>
      <c r="J186" s="151"/>
      <c r="K186" s="151"/>
      <c r="L186" s="159"/>
      <c r="M186" s="160"/>
      <c r="N186" s="160"/>
      <c r="O186" s="160"/>
      <c r="P186" s="160"/>
      <c r="Q186" s="160"/>
      <c r="R186" s="160"/>
      <c r="S186" s="160"/>
      <c r="T186" s="161"/>
      <c r="U186" s="171"/>
    </row>
    <row r="187" spans="1:21" ht="42.75" x14ac:dyDescent="0.2">
      <c r="A187" s="182" t="s">
        <v>151</v>
      </c>
      <c r="B187" s="189"/>
      <c r="C187" s="174"/>
      <c r="D187" s="186"/>
      <c r="E187" s="186"/>
      <c r="F187" s="186"/>
      <c r="G187" s="187"/>
      <c r="H187" s="151"/>
      <c r="I187" s="151"/>
      <c r="J187" s="151"/>
      <c r="K187" s="151"/>
      <c r="L187" s="159"/>
      <c r="M187" s="160"/>
      <c r="N187" s="160"/>
      <c r="O187" s="160"/>
      <c r="P187" s="160"/>
      <c r="Q187" s="160"/>
      <c r="R187" s="160"/>
      <c r="S187" s="160"/>
      <c r="T187" s="161"/>
      <c r="U187" s="171"/>
    </row>
    <row r="188" spans="1:21" ht="12.75" x14ac:dyDescent="0.2">
      <c r="A188" s="172" t="s">
        <v>773</v>
      </c>
      <c r="B188" s="173" t="s">
        <v>474</v>
      </c>
      <c r="C188" s="174">
        <v>1</v>
      </c>
      <c r="D188" s="184"/>
      <c r="E188" s="184"/>
      <c r="F188" s="184"/>
      <c r="G188" s="187" t="s">
        <v>182</v>
      </c>
      <c r="H188" s="151"/>
      <c r="I188" s="151"/>
      <c r="J188" s="151"/>
      <c r="K188" s="151"/>
      <c r="L188" s="159"/>
      <c r="M188" s="160"/>
      <c r="N188" s="160"/>
      <c r="O188" s="160"/>
      <c r="P188" s="160"/>
      <c r="Q188" s="160"/>
      <c r="R188" s="160"/>
      <c r="S188" s="160"/>
      <c r="T188" s="161"/>
      <c r="U188" s="171"/>
    </row>
    <row r="189" spans="1:21" ht="12.75" x14ac:dyDescent="0.2">
      <c r="A189" s="172" t="s">
        <v>48</v>
      </c>
      <c r="B189" s="173" t="s">
        <v>474</v>
      </c>
      <c r="C189" s="174">
        <v>1</v>
      </c>
      <c r="D189" s="190"/>
      <c r="E189" s="190"/>
      <c r="F189" s="190"/>
      <c r="G189" s="187" t="s">
        <v>182</v>
      </c>
      <c r="H189" s="151"/>
      <c r="I189" s="151"/>
      <c r="J189" s="151"/>
      <c r="K189" s="151"/>
      <c r="L189" s="159"/>
      <c r="M189" s="160"/>
      <c r="N189" s="160"/>
      <c r="O189" s="160"/>
      <c r="P189" s="160"/>
      <c r="Q189" s="160"/>
      <c r="R189" s="160"/>
      <c r="S189" s="160"/>
      <c r="T189" s="161"/>
      <c r="U189" s="171"/>
    </row>
    <row r="190" spans="1:21" ht="12.75" x14ac:dyDescent="0.2">
      <c r="A190" s="172" t="s">
        <v>49</v>
      </c>
      <c r="B190" s="173" t="s">
        <v>474</v>
      </c>
      <c r="C190" s="174">
        <v>1</v>
      </c>
      <c r="D190" s="190"/>
      <c r="E190" s="190"/>
      <c r="F190" s="190"/>
      <c r="G190" s="187" t="s">
        <v>182</v>
      </c>
      <c r="H190" s="151"/>
      <c r="I190" s="151"/>
      <c r="J190" s="151"/>
      <c r="K190" s="151"/>
      <c r="L190" s="159"/>
      <c r="M190" s="160"/>
      <c r="N190" s="160"/>
      <c r="O190" s="160"/>
      <c r="P190" s="160"/>
      <c r="Q190" s="160"/>
      <c r="R190" s="160"/>
      <c r="S190" s="160"/>
      <c r="T190" s="161"/>
      <c r="U190" s="171"/>
    </row>
    <row r="191" spans="1:21" ht="12.75" x14ac:dyDescent="0.2">
      <c r="A191" s="172" t="s">
        <v>728</v>
      </c>
      <c r="B191" s="173" t="s">
        <v>474</v>
      </c>
      <c r="C191" s="174">
        <v>1</v>
      </c>
      <c r="D191" s="190"/>
      <c r="E191" s="190"/>
      <c r="F191" s="190"/>
      <c r="G191" s="187" t="s">
        <v>182</v>
      </c>
      <c r="H191" s="151"/>
      <c r="I191" s="151"/>
      <c r="J191" s="151"/>
      <c r="K191" s="151"/>
      <c r="L191" s="159"/>
      <c r="M191" s="160"/>
      <c r="N191" s="160"/>
      <c r="O191" s="160"/>
      <c r="P191" s="160"/>
      <c r="Q191" s="160"/>
      <c r="R191" s="160"/>
      <c r="S191" s="160"/>
      <c r="T191" s="161"/>
      <c r="U191" s="171"/>
    </row>
    <row r="192" spans="1:21" ht="12.75" x14ac:dyDescent="0.2">
      <c r="A192" s="172" t="s">
        <v>774</v>
      </c>
      <c r="B192" s="173" t="s">
        <v>474</v>
      </c>
      <c r="C192" s="174">
        <v>1</v>
      </c>
      <c r="D192" s="190"/>
      <c r="E192" s="190"/>
      <c r="F192" s="190"/>
      <c r="G192" s="187" t="s">
        <v>182</v>
      </c>
      <c r="H192" s="151"/>
      <c r="I192" s="151"/>
      <c r="J192" s="151"/>
      <c r="K192" s="151"/>
      <c r="L192" s="159"/>
      <c r="M192" s="160"/>
      <c r="N192" s="160"/>
      <c r="O192" s="160"/>
      <c r="P192" s="160"/>
      <c r="Q192" s="160"/>
      <c r="R192" s="160"/>
      <c r="S192" s="160"/>
      <c r="T192" s="161"/>
      <c r="U192" s="171"/>
    </row>
    <row r="193" spans="1:21" ht="12.75" x14ac:dyDescent="0.2">
      <c r="A193" s="172" t="s">
        <v>775</v>
      </c>
      <c r="B193" s="173" t="s">
        <v>474</v>
      </c>
      <c r="C193" s="174">
        <v>1</v>
      </c>
      <c r="D193" s="191"/>
      <c r="E193" s="191"/>
      <c r="F193" s="190"/>
      <c r="G193" s="187" t="s">
        <v>182</v>
      </c>
      <c r="H193" s="151"/>
      <c r="I193" s="151"/>
      <c r="J193" s="151"/>
      <c r="K193" s="151"/>
      <c r="L193" s="159"/>
      <c r="M193" s="160"/>
      <c r="N193" s="160"/>
      <c r="O193" s="160"/>
      <c r="P193" s="160"/>
      <c r="Q193" s="160"/>
      <c r="R193" s="160"/>
      <c r="S193" s="160"/>
      <c r="T193" s="161"/>
      <c r="U193" s="171"/>
    </row>
    <row r="194" spans="1:21" ht="21" x14ac:dyDescent="0.2">
      <c r="A194" s="172" t="s">
        <v>50</v>
      </c>
      <c r="B194" s="173" t="s">
        <v>474</v>
      </c>
      <c r="C194" s="174">
        <v>1</v>
      </c>
      <c r="D194" s="184"/>
      <c r="E194" s="184"/>
      <c r="F194" s="190"/>
      <c r="G194" s="187" t="s">
        <v>182</v>
      </c>
      <c r="H194" s="151"/>
      <c r="I194" s="151"/>
      <c r="J194" s="151"/>
      <c r="K194" s="151"/>
      <c r="L194" s="159"/>
      <c r="M194" s="160"/>
      <c r="N194" s="160"/>
      <c r="O194" s="160"/>
      <c r="P194" s="160"/>
      <c r="Q194" s="160"/>
      <c r="R194" s="160"/>
      <c r="S194" s="160"/>
      <c r="T194" s="161"/>
      <c r="U194" s="171"/>
    </row>
    <row r="195" spans="1:21" ht="12.75" x14ac:dyDescent="0.2">
      <c r="A195" s="172" t="s">
        <v>776</v>
      </c>
      <c r="B195" s="173" t="s">
        <v>474</v>
      </c>
      <c r="C195" s="174">
        <v>1</v>
      </c>
      <c r="D195" s="190"/>
      <c r="E195" s="190"/>
      <c r="F195" s="190"/>
      <c r="G195" s="187" t="s">
        <v>182</v>
      </c>
      <c r="H195" s="151"/>
      <c r="I195" s="151"/>
      <c r="J195" s="151"/>
      <c r="K195" s="151"/>
      <c r="L195" s="159"/>
      <c r="M195" s="160"/>
      <c r="N195" s="160"/>
      <c r="O195" s="160"/>
      <c r="P195" s="160"/>
      <c r="Q195" s="160"/>
      <c r="R195" s="160"/>
      <c r="S195" s="160"/>
      <c r="T195" s="161"/>
      <c r="U195" s="171"/>
    </row>
    <row r="196" spans="1:21" ht="12.75" x14ac:dyDescent="0.2">
      <c r="A196" s="172" t="s">
        <v>777</v>
      </c>
      <c r="B196" s="173" t="s">
        <v>475</v>
      </c>
      <c r="C196" s="174">
        <v>1</v>
      </c>
      <c r="D196" s="191"/>
      <c r="E196" s="191"/>
      <c r="F196" s="191"/>
      <c r="G196" s="187" t="s">
        <v>182</v>
      </c>
      <c r="H196" s="151"/>
      <c r="I196" s="151"/>
      <c r="J196" s="151"/>
      <c r="K196" s="151"/>
      <c r="L196" s="159"/>
      <c r="M196" s="160"/>
      <c r="N196" s="160"/>
      <c r="O196" s="160"/>
      <c r="P196" s="160"/>
      <c r="Q196" s="160"/>
      <c r="R196" s="160"/>
      <c r="S196" s="160"/>
      <c r="T196" s="161"/>
      <c r="U196" s="171"/>
    </row>
    <row r="197" spans="1:21" ht="12.75" x14ac:dyDescent="0.2">
      <c r="A197" s="172" t="s">
        <v>729</v>
      </c>
      <c r="B197" s="173" t="s">
        <v>761</v>
      </c>
      <c r="C197" s="174">
        <v>1</v>
      </c>
      <c r="D197" s="213"/>
      <c r="E197" s="190"/>
      <c r="F197" s="191"/>
      <c r="G197" s="187" t="s">
        <v>182</v>
      </c>
      <c r="H197" s="151"/>
      <c r="I197" s="151"/>
      <c r="J197" s="151"/>
      <c r="K197" s="151"/>
      <c r="L197" s="159"/>
      <c r="M197" s="160"/>
      <c r="N197" s="160"/>
      <c r="O197" s="160"/>
      <c r="P197" s="160"/>
      <c r="Q197" s="160"/>
      <c r="R197" s="160"/>
      <c r="S197" s="160"/>
      <c r="T197" s="161"/>
      <c r="U197" s="171"/>
    </row>
    <row r="198" spans="1:21" ht="12.75" x14ac:dyDescent="0.2">
      <c r="A198" s="172" t="s">
        <v>778</v>
      </c>
      <c r="B198" s="173" t="s">
        <v>476</v>
      </c>
      <c r="C198" s="174">
        <v>1</v>
      </c>
      <c r="D198" s="214"/>
      <c r="E198" s="184"/>
      <c r="F198" s="186"/>
      <c r="G198" s="187" t="s">
        <v>182</v>
      </c>
      <c r="H198" s="151"/>
      <c r="I198" s="151"/>
      <c r="J198" s="151"/>
      <c r="K198" s="151"/>
      <c r="L198" s="159"/>
      <c r="M198" s="160"/>
      <c r="N198" s="160"/>
      <c r="O198" s="160"/>
      <c r="P198" s="160"/>
      <c r="Q198" s="160"/>
      <c r="R198" s="160"/>
      <c r="S198" s="160"/>
      <c r="T198" s="161"/>
      <c r="U198" s="171"/>
    </row>
    <row r="199" spans="1:21" ht="12.75" x14ac:dyDescent="0.2">
      <c r="A199" s="172" t="s">
        <v>779</v>
      </c>
      <c r="B199" s="173" t="s">
        <v>474</v>
      </c>
      <c r="C199" s="174">
        <v>1</v>
      </c>
      <c r="D199" s="213"/>
      <c r="E199" s="190"/>
      <c r="F199" s="186"/>
      <c r="G199" s="187" t="s">
        <v>182</v>
      </c>
      <c r="H199" s="151"/>
      <c r="I199" s="151"/>
      <c r="J199" s="151"/>
      <c r="K199" s="151"/>
      <c r="L199" s="159"/>
      <c r="M199" s="160"/>
      <c r="N199" s="160"/>
      <c r="O199" s="160"/>
      <c r="P199" s="160"/>
      <c r="Q199" s="160"/>
      <c r="R199" s="160"/>
      <c r="S199" s="160"/>
      <c r="T199" s="161"/>
      <c r="U199" s="171"/>
    </row>
    <row r="200" spans="1:21" ht="12.75" x14ac:dyDescent="0.2">
      <c r="A200" s="172" t="s">
        <v>780</v>
      </c>
      <c r="B200" s="173" t="s">
        <v>474</v>
      </c>
      <c r="C200" s="174">
        <v>1</v>
      </c>
      <c r="D200" s="213"/>
      <c r="E200" s="190"/>
      <c r="F200" s="186"/>
      <c r="G200" s="187" t="s">
        <v>182</v>
      </c>
      <c r="H200" s="151"/>
      <c r="I200" s="151"/>
      <c r="J200" s="151"/>
      <c r="K200" s="151"/>
      <c r="L200" s="159"/>
      <c r="M200" s="160"/>
      <c r="N200" s="160"/>
      <c r="O200" s="160"/>
      <c r="P200" s="160"/>
      <c r="Q200" s="160"/>
      <c r="R200" s="160"/>
      <c r="S200" s="160"/>
      <c r="T200" s="161"/>
      <c r="U200" s="171"/>
    </row>
    <row r="201" spans="1:21" ht="21" x14ac:dyDescent="0.2">
      <c r="A201" s="172" t="s">
        <v>51</v>
      </c>
      <c r="B201" s="173" t="s">
        <v>477</v>
      </c>
      <c r="C201" s="174">
        <v>1</v>
      </c>
      <c r="D201" s="213"/>
      <c r="E201" s="190"/>
      <c r="F201" s="186"/>
      <c r="G201" s="187" t="s">
        <v>182</v>
      </c>
      <c r="H201" s="151"/>
      <c r="I201" s="151"/>
      <c r="J201" s="151"/>
      <c r="K201" s="151"/>
      <c r="L201" s="159"/>
      <c r="M201" s="160"/>
      <c r="N201" s="160"/>
      <c r="O201" s="160"/>
      <c r="P201" s="160"/>
      <c r="Q201" s="160"/>
      <c r="R201" s="160"/>
      <c r="S201" s="160"/>
      <c r="T201" s="161"/>
      <c r="U201" s="171"/>
    </row>
    <row r="202" spans="1:21" ht="21" x14ac:dyDescent="0.2">
      <c r="A202" s="172" t="s">
        <v>781</v>
      </c>
      <c r="B202" s="173" t="s">
        <v>474</v>
      </c>
      <c r="C202" s="174">
        <v>1</v>
      </c>
      <c r="D202" s="213"/>
      <c r="E202" s="190"/>
      <c r="F202" s="186"/>
      <c r="G202" s="187" t="s">
        <v>182</v>
      </c>
      <c r="H202" s="151"/>
      <c r="I202" s="151"/>
      <c r="J202" s="151"/>
      <c r="K202" s="151"/>
      <c r="L202" s="159"/>
      <c r="M202" s="160"/>
      <c r="N202" s="160"/>
      <c r="O202" s="160"/>
      <c r="P202" s="160"/>
      <c r="Q202" s="160"/>
      <c r="R202" s="160"/>
      <c r="S202" s="160"/>
      <c r="T202" s="161"/>
      <c r="U202" s="171"/>
    </row>
    <row r="203" spans="1:21" ht="21.75" x14ac:dyDescent="0.2">
      <c r="A203" s="215" t="s">
        <v>782</v>
      </c>
      <c r="B203" s="173" t="s">
        <v>474</v>
      </c>
      <c r="C203" s="174">
        <v>1</v>
      </c>
      <c r="D203" s="213"/>
      <c r="E203" s="190"/>
      <c r="F203" s="186"/>
      <c r="G203" s="187" t="s">
        <v>182</v>
      </c>
      <c r="H203" s="151"/>
      <c r="I203" s="151"/>
      <c r="J203" s="151"/>
      <c r="K203" s="151"/>
      <c r="L203" s="159"/>
      <c r="M203" s="160"/>
      <c r="N203" s="160"/>
      <c r="O203" s="160"/>
      <c r="P203" s="160"/>
      <c r="Q203" s="160"/>
      <c r="R203" s="160"/>
      <c r="S203" s="160"/>
      <c r="T203" s="161"/>
      <c r="U203" s="171"/>
    </row>
    <row r="204" spans="1:21" ht="12.75" x14ac:dyDescent="0.2">
      <c r="A204" s="172" t="s">
        <v>783</v>
      </c>
      <c r="B204" s="173" t="s">
        <v>474</v>
      </c>
      <c r="C204" s="174">
        <v>1</v>
      </c>
      <c r="D204" s="213"/>
      <c r="E204" s="190"/>
      <c r="F204" s="186"/>
      <c r="G204" s="187" t="s">
        <v>182</v>
      </c>
      <c r="H204" s="151"/>
      <c r="I204" s="151"/>
      <c r="J204" s="151"/>
      <c r="K204" s="151"/>
      <c r="L204" s="159"/>
      <c r="M204" s="160"/>
      <c r="N204" s="160"/>
      <c r="O204" s="160"/>
      <c r="P204" s="160"/>
      <c r="Q204" s="160"/>
      <c r="R204" s="160"/>
      <c r="S204" s="160"/>
      <c r="T204" s="161"/>
      <c r="U204" s="171"/>
    </row>
    <row r="205" spans="1:21" ht="12.75" x14ac:dyDescent="0.2">
      <c r="A205" s="172" t="s">
        <v>784</v>
      </c>
      <c r="B205" s="173" t="s">
        <v>474</v>
      </c>
      <c r="C205" s="174">
        <v>1</v>
      </c>
      <c r="D205" s="213"/>
      <c r="E205" s="190"/>
      <c r="F205" s="186"/>
      <c r="G205" s="187" t="s">
        <v>182</v>
      </c>
      <c r="H205" s="151"/>
      <c r="I205" s="151"/>
      <c r="J205" s="151"/>
      <c r="K205" s="151"/>
      <c r="L205" s="159"/>
      <c r="M205" s="160"/>
      <c r="N205" s="160"/>
      <c r="O205" s="160"/>
      <c r="P205" s="160"/>
      <c r="Q205" s="160"/>
      <c r="R205" s="160"/>
      <c r="S205" s="160"/>
      <c r="T205" s="161"/>
      <c r="U205" s="171"/>
    </row>
    <row r="206" spans="1:21" ht="21" x14ac:dyDescent="0.2">
      <c r="A206" s="172" t="s">
        <v>785</v>
      </c>
      <c r="B206" s="173" t="s">
        <v>474</v>
      </c>
      <c r="C206" s="174">
        <v>1</v>
      </c>
      <c r="D206" s="213"/>
      <c r="E206" s="190"/>
      <c r="F206" s="186"/>
      <c r="G206" s="187" t="s">
        <v>182</v>
      </c>
      <c r="H206" s="151"/>
      <c r="I206" s="151"/>
      <c r="J206" s="151"/>
      <c r="K206" s="151"/>
      <c r="L206" s="159"/>
      <c r="M206" s="160"/>
      <c r="N206" s="160"/>
      <c r="O206" s="160"/>
      <c r="P206" s="160"/>
      <c r="Q206" s="160"/>
      <c r="R206" s="160"/>
      <c r="S206" s="160"/>
      <c r="T206" s="161"/>
      <c r="U206" s="171"/>
    </row>
    <row r="207" spans="1:21" ht="21" x14ac:dyDescent="0.2">
      <c r="A207" s="172" t="s">
        <v>839</v>
      </c>
      <c r="B207" s="173" t="s">
        <v>478</v>
      </c>
      <c r="C207" s="174">
        <v>1</v>
      </c>
      <c r="D207" s="213"/>
      <c r="E207" s="190"/>
      <c r="F207" s="186"/>
      <c r="G207" s="187" t="s">
        <v>182</v>
      </c>
      <c r="H207" s="151"/>
      <c r="I207" s="151"/>
      <c r="J207" s="151"/>
      <c r="K207" s="151"/>
      <c r="L207" s="159"/>
      <c r="M207" s="160"/>
      <c r="N207" s="160"/>
      <c r="O207" s="160"/>
      <c r="P207" s="160"/>
      <c r="Q207" s="160"/>
      <c r="R207" s="160"/>
      <c r="S207" s="160"/>
      <c r="T207" s="161"/>
      <c r="U207" s="171"/>
    </row>
    <row r="208" spans="1:21" ht="21" x14ac:dyDescent="0.2">
      <c r="A208" s="178" t="s">
        <v>840</v>
      </c>
      <c r="B208" s="173" t="s">
        <v>478</v>
      </c>
      <c r="C208" s="174">
        <v>1</v>
      </c>
      <c r="D208" s="213"/>
      <c r="E208" s="190"/>
      <c r="F208" s="186"/>
      <c r="G208" s="187" t="s">
        <v>182</v>
      </c>
      <c r="H208" s="151"/>
      <c r="I208" s="151"/>
      <c r="J208" s="151"/>
      <c r="K208" s="151"/>
      <c r="L208" s="159"/>
      <c r="M208" s="160"/>
      <c r="N208" s="160"/>
      <c r="O208" s="160"/>
      <c r="P208" s="160"/>
      <c r="Q208" s="160"/>
      <c r="R208" s="160"/>
      <c r="S208" s="160"/>
      <c r="T208" s="161"/>
      <c r="U208" s="171"/>
    </row>
    <row r="209" spans="1:21" ht="12.75" x14ac:dyDescent="0.2">
      <c r="A209" s="172" t="s">
        <v>841</v>
      </c>
      <c r="B209" s="173" t="s">
        <v>478</v>
      </c>
      <c r="C209" s="174">
        <v>1</v>
      </c>
      <c r="D209" s="213"/>
      <c r="E209" s="190"/>
      <c r="F209" s="186"/>
      <c r="G209" s="187" t="s">
        <v>182</v>
      </c>
      <c r="H209" s="151"/>
      <c r="I209" s="151"/>
      <c r="J209" s="151"/>
      <c r="K209" s="151"/>
      <c r="L209" s="159"/>
      <c r="M209" s="160"/>
      <c r="N209" s="160"/>
      <c r="O209" s="160"/>
      <c r="P209" s="160"/>
      <c r="Q209" s="160"/>
      <c r="R209" s="160"/>
      <c r="S209" s="160"/>
      <c r="T209" s="161"/>
      <c r="U209" s="171"/>
    </row>
    <row r="210" spans="1:21" ht="12.75" x14ac:dyDescent="0.2">
      <c r="A210" s="172" t="s">
        <v>842</v>
      </c>
      <c r="B210" s="173" t="s">
        <v>478</v>
      </c>
      <c r="C210" s="174">
        <v>1</v>
      </c>
      <c r="D210" s="213"/>
      <c r="E210" s="190"/>
      <c r="F210" s="186"/>
      <c r="G210" s="187" t="s">
        <v>182</v>
      </c>
      <c r="H210" s="151"/>
      <c r="I210" s="151"/>
      <c r="J210" s="151"/>
      <c r="K210" s="151"/>
      <c r="L210" s="159"/>
      <c r="M210" s="160"/>
      <c r="N210" s="160"/>
      <c r="O210" s="160"/>
      <c r="P210" s="160"/>
      <c r="Q210" s="160"/>
      <c r="R210" s="160"/>
      <c r="S210" s="160"/>
      <c r="T210" s="161"/>
      <c r="U210" s="171"/>
    </row>
    <row r="211" spans="1:21" ht="12.75" x14ac:dyDescent="0.2">
      <c r="A211" s="172" t="s">
        <v>843</v>
      </c>
      <c r="B211" s="173" t="s">
        <v>478</v>
      </c>
      <c r="C211" s="174">
        <v>1</v>
      </c>
      <c r="D211" s="213"/>
      <c r="E211" s="190"/>
      <c r="F211" s="186"/>
      <c r="G211" s="187" t="s">
        <v>182</v>
      </c>
      <c r="H211" s="151"/>
      <c r="I211" s="151"/>
      <c r="J211" s="151"/>
      <c r="K211" s="151"/>
      <c r="L211" s="159"/>
      <c r="M211" s="160"/>
      <c r="N211" s="160"/>
      <c r="O211" s="160"/>
      <c r="P211" s="160"/>
      <c r="Q211" s="160"/>
      <c r="R211" s="160"/>
      <c r="S211" s="160"/>
      <c r="T211" s="161"/>
      <c r="U211" s="171"/>
    </row>
    <row r="212" spans="1:21" ht="12.75" x14ac:dyDescent="0.2">
      <c r="A212" s="172" t="s">
        <v>844</v>
      </c>
      <c r="B212" s="173" t="s">
        <v>478</v>
      </c>
      <c r="C212" s="174">
        <v>1</v>
      </c>
      <c r="D212" s="213"/>
      <c r="E212" s="190"/>
      <c r="F212" s="186"/>
      <c r="G212" s="187" t="s">
        <v>182</v>
      </c>
      <c r="H212" s="151"/>
      <c r="I212" s="151"/>
      <c r="J212" s="151"/>
      <c r="K212" s="151"/>
      <c r="L212" s="159"/>
      <c r="M212" s="160"/>
      <c r="N212" s="160"/>
      <c r="O212" s="160"/>
      <c r="P212" s="160"/>
      <c r="Q212" s="160"/>
      <c r="R212" s="160"/>
      <c r="S212" s="160"/>
      <c r="T212" s="161"/>
      <c r="U212" s="171"/>
    </row>
    <row r="213" spans="1:21" ht="12.75" x14ac:dyDescent="0.2">
      <c r="A213" s="172" t="s">
        <v>845</v>
      </c>
      <c r="B213" s="173" t="s">
        <v>478</v>
      </c>
      <c r="C213" s="174">
        <v>1</v>
      </c>
      <c r="D213" s="213"/>
      <c r="E213" s="190"/>
      <c r="F213" s="186"/>
      <c r="G213" s="187" t="s">
        <v>182</v>
      </c>
      <c r="H213" s="151"/>
      <c r="I213" s="151"/>
      <c r="J213" s="151"/>
      <c r="K213" s="151"/>
      <c r="L213" s="159"/>
      <c r="M213" s="160"/>
      <c r="N213" s="160"/>
      <c r="O213" s="160"/>
      <c r="P213" s="160"/>
      <c r="Q213" s="160"/>
      <c r="R213" s="160"/>
      <c r="S213" s="160"/>
      <c r="T213" s="161"/>
      <c r="U213" s="171"/>
    </row>
    <row r="214" spans="1:21" ht="21" x14ac:dyDescent="0.2">
      <c r="A214" s="172" t="s">
        <v>479</v>
      </c>
      <c r="B214" s="173" t="s">
        <v>478</v>
      </c>
      <c r="C214" s="174">
        <v>1</v>
      </c>
      <c r="D214" s="213"/>
      <c r="E214" s="190"/>
      <c r="F214" s="186"/>
      <c r="G214" s="187" t="s">
        <v>182</v>
      </c>
      <c r="H214" s="151"/>
      <c r="I214" s="151"/>
      <c r="J214" s="151"/>
      <c r="K214" s="151"/>
      <c r="L214" s="159"/>
      <c r="M214" s="160"/>
      <c r="N214" s="160"/>
      <c r="O214" s="160"/>
      <c r="P214" s="160"/>
      <c r="Q214" s="160"/>
      <c r="R214" s="160"/>
      <c r="S214" s="160"/>
      <c r="T214" s="161"/>
      <c r="U214" s="171"/>
    </row>
    <row r="215" spans="1:21" ht="31.5" x14ac:dyDescent="0.2">
      <c r="A215" s="172" t="s">
        <v>52</v>
      </c>
      <c r="B215" s="173" t="s">
        <v>478</v>
      </c>
      <c r="C215" s="174">
        <v>1</v>
      </c>
      <c r="D215" s="213"/>
      <c r="E215" s="190"/>
      <c r="F215" s="186"/>
      <c r="G215" s="187" t="s">
        <v>182</v>
      </c>
      <c r="H215" s="151"/>
      <c r="I215" s="151"/>
      <c r="J215" s="151"/>
      <c r="K215" s="151"/>
      <c r="L215" s="159"/>
      <c r="M215" s="160"/>
      <c r="N215" s="160"/>
      <c r="O215" s="160"/>
      <c r="P215" s="160"/>
      <c r="Q215" s="160"/>
      <c r="R215" s="160"/>
      <c r="S215" s="160"/>
      <c r="T215" s="161"/>
      <c r="U215" s="171"/>
    </row>
    <row r="216" spans="1:21" ht="21" x14ac:dyDescent="0.2">
      <c r="A216" s="172" t="s">
        <v>162</v>
      </c>
      <c r="B216" s="173" t="s">
        <v>478</v>
      </c>
      <c r="C216" s="174">
        <v>1</v>
      </c>
      <c r="D216" s="213"/>
      <c r="E216" s="190"/>
      <c r="F216" s="186"/>
      <c r="G216" s="187" t="s">
        <v>182</v>
      </c>
      <c r="H216" s="151"/>
      <c r="I216" s="151"/>
      <c r="J216" s="151"/>
      <c r="K216" s="151"/>
      <c r="L216" s="159"/>
      <c r="M216" s="160"/>
      <c r="N216" s="160"/>
      <c r="O216" s="160"/>
      <c r="P216" s="160"/>
      <c r="Q216" s="160"/>
      <c r="R216" s="160"/>
      <c r="S216" s="160"/>
      <c r="T216" s="161"/>
      <c r="U216" s="171"/>
    </row>
    <row r="217" spans="1:21" ht="12.75" x14ac:dyDescent="0.2">
      <c r="A217" s="172" t="s">
        <v>846</v>
      </c>
      <c r="B217" s="173" t="s">
        <v>478</v>
      </c>
      <c r="C217" s="174">
        <v>1</v>
      </c>
      <c r="D217" s="213"/>
      <c r="E217" s="190"/>
      <c r="F217" s="186"/>
      <c r="G217" s="187" t="s">
        <v>182</v>
      </c>
      <c r="H217" s="151"/>
      <c r="I217" s="151"/>
      <c r="J217" s="151"/>
      <c r="K217" s="151"/>
      <c r="L217" s="159"/>
      <c r="M217" s="160"/>
      <c r="N217" s="160"/>
      <c r="O217" s="160"/>
      <c r="P217" s="160"/>
      <c r="Q217" s="160"/>
      <c r="R217" s="160"/>
      <c r="S217" s="160"/>
      <c r="T217" s="161"/>
      <c r="U217" s="171"/>
    </row>
    <row r="218" spans="1:21" ht="21" x14ac:dyDescent="0.2">
      <c r="A218" s="172" t="s">
        <v>847</v>
      </c>
      <c r="B218" s="173" t="s">
        <v>480</v>
      </c>
      <c r="C218" s="174">
        <v>1</v>
      </c>
      <c r="D218" s="213"/>
      <c r="E218" s="190"/>
      <c r="F218" s="186"/>
      <c r="G218" s="187" t="s">
        <v>182</v>
      </c>
      <c r="H218" s="151"/>
      <c r="I218" s="151"/>
      <c r="J218" s="151"/>
      <c r="K218" s="151"/>
      <c r="L218" s="159"/>
      <c r="M218" s="160"/>
      <c r="N218" s="160"/>
      <c r="O218" s="160"/>
      <c r="P218" s="160"/>
      <c r="Q218" s="160"/>
      <c r="R218" s="160"/>
      <c r="S218" s="160"/>
      <c r="T218" s="161"/>
      <c r="U218" s="171"/>
    </row>
    <row r="219" spans="1:21" ht="12.75" x14ac:dyDescent="0.2">
      <c r="A219" s="172" t="s">
        <v>848</v>
      </c>
      <c r="B219" s="173" t="s">
        <v>481</v>
      </c>
      <c r="C219" s="174">
        <v>1</v>
      </c>
      <c r="D219" s="213"/>
      <c r="E219" s="190"/>
      <c r="F219" s="186"/>
      <c r="G219" s="187" t="s">
        <v>182</v>
      </c>
      <c r="H219" s="151"/>
      <c r="I219" s="151"/>
      <c r="J219" s="151"/>
      <c r="K219" s="151"/>
      <c r="L219" s="159"/>
      <c r="M219" s="160"/>
      <c r="N219" s="160"/>
      <c r="O219" s="160"/>
      <c r="P219" s="160"/>
      <c r="Q219" s="160"/>
      <c r="R219" s="160"/>
      <c r="S219" s="160"/>
      <c r="T219" s="161"/>
      <c r="U219" s="171"/>
    </row>
    <row r="220" spans="1:21" ht="12.75" x14ac:dyDescent="0.2">
      <c r="A220" s="172" t="s">
        <v>849</v>
      </c>
      <c r="B220" s="173" t="s">
        <v>482</v>
      </c>
      <c r="C220" s="174">
        <v>1</v>
      </c>
      <c r="D220" s="213"/>
      <c r="E220" s="190"/>
      <c r="F220" s="186"/>
      <c r="G220" s="187" t="s">
        <v>182</v>
      </c>
      <c r="H220" s="151"/>
      <c r="I220" s="151"/>
      <c r="J220" s="151"/>
      <c r="K220" s="151"/>
      <c r="L220" s="159"/>
      <c r="M220" s="160"/>
      <c r="N220" s="160"/>
      <c r="O220" s="160"/>
      <c r="P220" s="160"/>
      <c r="Q220" s="160"/>
      <c r="R220" s="160"/>
      <c r="S220" s="160"/>
      <c r="T220" s="161"/>
      <c r="U220" s="171"/>
    </row>
    <row r="221" spans="1:21" ht="12.75" x14ac:dyDescent="0.2">
      <c r="A221" s="172" t="s">
        <v>850</v>
      </c>
      <c r="B221" s="173" t="s">
        <v>483</v>
      </c>
      <c r="C221" s="174">
        <v>1</v>
      </c>
      <c r="D221" s="213"/>
      <c r="E221" s="190"/>
      <c r="F221" s="186"/>
      <c r="G221" s="187" t="s">
        <v>182</v>
      </c>
      <c r="H221" s="151"/>
      <c r="I221" s="151"/>
      <c r="J221" s="151"/>
      <c r="K221" s="151"/>
      <c r="L221" s="159"/>
      <c r="M221" s="160"/>
      <c r="N221" s="160"/>
      <c r="O221" s="160"/>
      <c r="P221" s="160"/>
      <c r="Q221" s="160"/>
      <c r="R221" s="160"/>
      <c r="S221" s="160"/>
      <c r="T221" s="161"/>
      <c r="U221" s="171"/>
    </row>
    <row r="222" spans="1:21" ht="12.75" x14ac:dyDescent="0.2">
      <c r="A222" s="172" t="s">
        <v>851</v>
      </c>
      <c r="B222" s="173" t="s">
        <v>474</v>
      </c>
      <c r="C222" s="174">
        <v>1</v>
      </c>
      <c r="D222" s="213"/>
      <c r="E222" s="190"/>
      <c r="F222" s="186"/>
      <c r="G222" s="187" t="s">
        <v>182</v>
      </c>
      <c r="H222" s="151"/>
      <c r="I222" s="151"/>
      <c r="J222" s="151"/>
      <c r="K222" s="151"/>
      <c r="L222" s="159"/>
      <c r="M222" s="160"/>
      <c r="N222" s="160"/>
      <c r="O222" s="160"/>
      <c r="P222" s="160"/>
      <c r="Q222" s="160"/>
      <c r="R222" s="160"/>
      <c r="S222" s="160"/>
      <c r="T222" s="161"/>
      <c r="U222" s="171"/>
    </row>
    <row r="223" spans="1:21" ht="12.75" x14ac:dyDescent="0.2">
      <c r="A223" s="172" t="s">
        <v>852</v>
      </c>
      <c r="B223" s="173" t="s">
        <v>474</v>
      </c>
      <c r="C223" s="174">
        <v>1</v>
      </c>
      <c r="D223" s="213"/>
      <c r="E223" s="190"/>
      <c r="F223" s="186"/>
      <c r="G223" s="187" t="s">
        <v>182</v>
      </c>
      <c r="H223" s="151"/>
      <c r="I223" s="151"/>
      <c r="J223" s="151"/>
      <c r="K223" s="151"/>
      <c r="L223" s="159"/>
      <c r="M223" s="160"/>
      <c r="N223" s="160"/>
      <c r="O223" s="160"/>
      <c r="P223" s="160"/>
      <c r="Q223" s="160"/>
      <c r="R223" s="160"/>
      <c r="S223" s="160"/>
      <c r="T223" s="161"/>
      <c r="U223" s="171"/>
    </row>
    <row r="224" spans="1:21" ht="12.75" x14ac:dyDescent="0.2">
      <c r="A224" s="172" t="s">
        <v>853</v>
      </c>
      <c r="B224" s="173" t="s">
        <v>474</v>
      </c>
      <c r="C224" s="174">
        <v>1</v>
      </c>
      <c r="D224" s="213"/>
      <c r="E224" s="190"/>
      <c r="F224" s="186"/>
      <c r="G224" s="187" t="s">
        <v>182</v>
      </c>
      <c r="H224" s="151"/>
      <c r="I224" s="151"/>
      <c r="J224" s="151"/>
      <c r="K224" s="151"/>
      <c r="L224" s="159"/>
      <c r="M224" s="160"/>
      <c r="N224" s="160"/>
      <c r="O224" s="160"/>
      <c r="P224" s="160"/>
      <c r="Q224" s="160"/>
      <c r="R224" s="160"/>
      <c r="S224" s="160"/>
      <c r="T224" s="161"/>
      <c r="U224" s="171"/>
    </row>
    <row r="225" spans="1:21" ht="12.75" x14ac:dyDescent="0.2">
      <c r="A225" s="172" t="s">
        <v>854</v>
      </c>
      <c r="B225" s="173" t="s">
        <v>474</v>
      </c>
      <c r="C225" s="174">
        <v>1</v>
      </c>
      <c r="D225" s="213"/>
      <c r="E225" s="190"/>
      <c r="F225" s="186"/>
      <c r="G225" s="187" t="s">
        <v>182</v>
      </c>
      <c r="H225" s="151"/>
      <c r="I225" s="151"/>
      <c r="J225" s="151"/>
      <c r="K225" s="151"/>
      <c r="L225" s="159"/>
      <c r="M225" s="160"/>
      <c r="N225" s="160"/>
      <c r="O225" s="160"/>
      <c r="P225" s="160"/>
      <c r="Q225" s="160"/>
      <c r="R225" s="160"/>
      <c r="S225" s="160"/>
      <c r="T225" s="161"/>
      <c r="U225" s="171"/>
    </row>
    <row r="226" spans="1:21" ht="12.75" x14ac:dyDescent="0.2">
      <c r="A226" s="172" t="s">
        <v>855</v>
      </c>
      <c r="B226" s="173" t="s">
        <v>474</v>
      </c>
      <c r="C226" s="174">
        <v>1</v>
      </c>
      <c r="D226" s="213"/>
      <c r="E226" s="190"/>
      <c r="F226" s="186"/>
      <c r="G226" s="187" t="s">
        <v>182</v>
      </c>
      <c r="H226" s="151"/>
      <c r="I226" s="151"/>
      <c r="J226" s="151"/>
      <c r="K226" s="151"/>
      <c r="L226" s="159"/>
      <c r="M226" s="160"/>
      <c r="N226" s="160"/>
      <c r="O226" s="160"/>
      <c r="P226" s="160"/>
      <c r="Q226" s="160"/>
      <c r="R226" s="160"/>
      <c r="S226" s="160"/>
      <c r="T226" s="161"/>
      <c r="U226" s="171"/>
    </row>
    <row r="227" spans="1:21" ht="21" x14ac:dyDescent="0.2">
      <c r="A227" s="172" t="s">
        <v>856</v>
      </c>
      <c r="B227" s="173" t="s">
        <v>474</v>
      </c>
      <c r="C227" s="174">
        <v>1</v>
      </c>
      <c r="D227" s="213"/>
      <c r="E227" s="190"/>
      <c r="F227" s="186"/>
      <c r="G227" s="187" t="s">
        <v>182</v>
      </c>
      <c r="H227" s="151"/>
      <c r="I227" s="151"/>
      <c r="J227" s="151"/>
      <c r="K227" s="151"/>
      <c r="L227" s="159"/>
      <c r="M227" s="160"/>
      <c r="N227" s="160"/>
      <c r="O227" s="160"/>
      <c r="P227" s="160"/>
      <c r="Q227" s="160"/>
      <c r="R227" s="160"/>
      <c r="S227" s="160"/>
      <c r="T227" s="161"/>
      <c r="U227" s="171"/>
    </row>
    <row r="228" spans="1:21" ht="12.75" x14ac:dyDescent="0.2">
      <c r="A228" s="172" t="s">
        <v>857</v>
      </c>
      <c r="B228" s="173" t="s">
        <v>761</v>
      </c>
      <c r="C228" s="174">
        <v>1</v>
      </c>
      <c r="D228" s="213"/>
      <c r="E228" s="190"/>
      <c r="F228" s="186"/>
      <c r="G228" s="187" t="s">
        <v>182</v>
      </c>
      <c r="H228" s="151"/>
      <c r="I228" s="151"/>
      <c r="J228" s="151"/>
      <c r="K228" s="151"/>
      <c r="L228" s="159"/>
      <c r="M228" s="160"/>
      <c r="N228" s="160"/>
      <c r="O228" s="160"/>
      <c r="P228" s="160"/>
      <c r="Q228" s="160"/>
      <c r="R228" s="160"/>
      <c r="S228" s="160"/>
      <c r="T228" s="161"/>
      <c r="U228" s="171"/>
    </row>
    <row r="229" spans="1:21" ht="21" x14ac:dyDescent="0.2">
      <c r="A229" s="172" t="s">
        <v>858</v>
      </c>
      <c r="B229" s="173" t="s">
        <v>481</v>
      </c>
      <c r="C229" s="174">
        <v>1</v>
      </c>
      <c r="D229" s="213"/>
      <c r="E229" s="190"/>
      <c r="F229" s="186"/>
      <c r="G229" s="187" t="s">
        <v>182</v>
      </c>
      <c r="H229" s="151"/>
      <c r="I229" s="151"/>
      <c r="J229" s="151"/>
      <c r="K229" s="151"/>
      <c r="L229" s="159"/>
      <c r="M229" s="160"/>
      <c r="N229" s="160"/>
      <c r="O229" s="160"/>
      <c r="P229" s="160"/>
      <c r="Q229" s="160"/>
      <c r="R229" s="160"/>
      <c r="S229" s="160"/>
      <c r="T229" s="161"/>
      <c r="U229" s="171"/>
    </row>
    <row r="230" spans="1:21" ht="12.75" x14ac:dyDescent="0.2">
      <c r="A230" s="172" t="s">
        <v>859</v>
      </c>
      <c r="B230" s="173" t="s">
        <v>481</v>
      </c>
      <c r="C230" s="174">
        <v>1</v>
      </c>
      <c r="D230" s="213"/>
      <c r="E230" s="190"/>
      <c r="F230" s="186"/>
      <c r="G230" s="187" t="s">
        <v>182</v>
      </c>
      <c r="H230" s="151"/>
      <c r="I230" s="151"/>
      <c r="J230" s="151"/>
      <c r="K230" s="151"/>
      <c r="L230" s="159"/>
      <c r="M230" s="160"/>
      <c r="N230" s="160"/>
      <c r="O230" s="160"/>
      <c r="P230" s="160"/>
      <c r="Q230" s="160"/>
      <c r="R230" s="160"/>
      <c r="S230" s="160"/>
      <c r="T230" s="161"/>
      <c r="U230" s="171"/>
    </row>
    <row r="231" spans="1:21" ht="12.75" x14ac:dyDescent="0.2">
      <c r="A231" s="172" t="s">
        <v>860</v>
      </c>
      <c r="B231" s="173" t="s">
        <v>474</v>
      </c>
      <c r="C231" s="174">
        <v>1</v>
      </c>
      <c r="D231" s="213"/>
      <c r="E231" s="190"/>
      <c r="F231" s="186"/>
      <c r="G231" s="187" t="s">
        <v>182</v>
      </c>
      <c r="H231" s="151"/>
      <c r="I231" s="151"/>
      <c r="J231" s="151"/>
      <c r="K231" s="151"/>
      <c r="L231" s="159"/>
      <c r="M231" s="160"/>
      <c r="N231" s="160"/>
      <c r="O231" s="160"/>
      <c r="P231" s="160"/>
      <c r="Q231" s="160"/>
      <c r="R231" s="160"/>
      <c r="S231" s="160"/>
      <c r="T231" s="161"/>
      <c r="U231" s="171"/>
    </row>
    <row r="232" spans="1:21" ht="12.75" x14ac:dyDescent="0.2">
      <c r="A232" s="172" t="s">
        <v>861</v>
      </c>
      <c r="B232" s="173" t="s">
        <v>484</v>
      </c>
      <c r="C232" s="174">
        <v>1</v>
      </c>
      <c r="D232" s="213"/>
      <c r="E232" s="190"/>
      <c r="F232" s="186"/>
      <c r="G232" s="187" t="s">
        <v>182</v>
      </c>
      <c r="H232" s="151"/>
      <c r="I232" s="151"/>
      <c r="J232" s="151"/>
      <c r="K232" s="151"/>
      <c r="L232" s="159"/>
      <c r="M232" s="160"/>
      <c r="N232" s="160"/>
      <c r="O232" s="160"/>
      <c r="P232" s="160"/>
      <c r="Q232" s="160"/>
      <c r="R232" s="160"/>
      <c r="S232" s="160"/>
      <c r="T232" s="161"/>
      <c r="U232" s="171"/>
    </row>
    <row r="233" spans="1:21" ht="21" x14ac:dyDescent="0.2">
      <c r="A233" s="172" t="s">
        <v>53</v>
      </c>
      <c r="B233" s="173" t="s">
        <v>484</v>
      </c>
      <c r="C233" s="174">
        <v>1</v>
      </c>
      <c r="D233" s="213"/>
      <c r="E233" s="190"/>
      <c r="F233" s="186"/>
      <c r="G233" s="187" t="s">
        <v>182</v>
      </c>
      <c r="H233" s="151"/>
      <c r="I233" s="151"/>
      <c r="J233" s="151"/>
      <c r="K233" s="151"/>
      <c r="L233" s="159"/>
      <c r="M233" s="160"/>
      <c r="N233" s="160"/>
      <c r="O233" s="160"/>
      <c r="P233" s="160"/>
      <c r="Q233" s="160"/>
      <c r="R233" s="160"/>
      <c r="S233" s="160"/>
      <c r="T233" s="161"/>
      <c r="U233" s="171"/>
    </row>
    <row r="234" spans="1:21" ht="21" x14ac:dyDescent="0.2">
      <c r="A234" s="172" t="s">
        <v>862</v>
      </c>
      <c r="B234" s="173" t="s">
        <v>484</v>
      </c>
      <c r="C234" s="174">
        <v>1</v>
      </c>
      <c r="D234" s="213"/>
      <c r="E234" s="190"/>
      <c r="F234" s="186"/>
      <c r="G234" s="187" t="s">
        <v>182</v>
      </c>
      <c r="H234" s="151"/>
      <c r="I234" s="151"/>
      <c r="J234" s="151"/>
      <c r="K234" s="151"/>
      <c r="L234" s="159"/>
      <c r="M234" s="160"/>
      <c r="N234" s="160"/>
      <c r="O234" s="160"/>
      <c r="P234" s="160"/>
      <c r="Q234" s="160"/>
      <c r="R234" s="160"/>
      <c r="S234" s="160"/>
      <c r="T234" s="161"/>
      <c r="U234" s="171"/>
    </row>
    <row r="235" spans="1:21" ht="21" x14ac:dyDescent="0.2">
      <c r="A235" s="172" t="s">
        <v>863</v>
      </c>
      <c r="B235" s="173" t="s">
        <v>484</v>
      </c>
      <c r="C235" s="174">
        <v>1</v>
      </c>
      <c r="D235" s="213"/>
      <c r="E235" s="190"/>
      <c r="F235" s="186"/>
      <c r="G235" s="187" t="s">
        <v>182</v>
      </c>
      <c r="H235" s="151"/>
      <c r="I235" s="151"/>
      <c r="J235" s="151"/>
      <c r="K235" s="151"/>
      <c r="L235" s="159"/>
      <c r="M235" s="160"/>
      <c r="N235" s="160"/>
      <c r="O235" s="160"/>
      <c r="P235" s="160"/>
      <c r="Q235" s="160"/>
      <c r="R235" s="160"/>
      <c r="S235" s="160"/>
      <c r="T235" s="161"/>
      <c r="U235" s="171"/>
    </row>
    <row r="236" spans="1:21" ht="12.75" x14ac:dyDescent="0.2">
      <c r="A236" s="172" t="s">
        <v>864</v>
      </c>
      <c r="B236" s="173" t="s">
        <v>474</v>
      </c>
      <c r="C236" s="174">
        <v>1</v>
      </c>
      <c r="D236" s="213"/>
      <c r="E236" s="190"/>
      <c r="F236" s="186"/>
      <c r="G236" s="187" t="s">
        <v>182</v>
      </c>
      <c r="H236" s="151"/>
      <c r="I236" s="151"/>
      <c r="J236" s="151"/>
      <c r="K236" s="151"/>
      <c r="L236" s="159"/>
      <c r="M236" s="160"/>
      <c r="N236" s="160"/>
      <c r="O236" s="160"/>
      <c r="P236" s="160"/>
      <c r="Q236" s="160"/>
      <c r="R236" s="160"/>
      <c r="S236" s="160"/>
      <c r="T236" s="161"/>
      <c r="U236" s="171"/>
    </row>
    <row r="237" spans="1:21" ht="12.75" x14ac:dyDescent="0.2">
      <c r="A237" s="172" t="s">
        <v>865</v>
      </c>
      <c r="B237" s="173" t="s">
        <v>474</v>
      </c>
      <c r="C237" s="174">
        <v>1</v>
      </c>
      <c r="D237" s="213"/>
      <c r="E237" s="190"/>
      <c r="F237" s="186"/>
      <c r="G237" s="187" t="s">
        <v>182</v>
      </c>
      <c r="H237" s="151"/>
      <c r="I237" s="151"/>
      <c r="J237" s="151"/>
      <c r="K237" s="151"/>
      <c r="L237" s="159"/>
      <c r="M237" s="160"/>
      <c r="N237" s="160"/>
      <c r="O237" s="160"/>
      <c r="P237" s="160"/>
      <c r="Q237" s="160"/>
      <c r="R237" s="160"/>
      <c r="S237" s="160"/>
      <c r="T237" s="161"/>
      <c r="U237" s="171"/>
    </row>
    <row r="238" spans="1:21" ht="12.75" x14ac:dyDescent="0.2">
      <c r="A238" s="172" t="s">
        <v>866</v>
      </c>
      <c r="B238" s="173" t="s">
        <v>945</v>
      </c>
      <c r="C238" s="174">
        <v>1</v>
      </c>
      <c r="D238" s="213"/>
      <c r="E238" s="190"/>
      <c r="F238" s="186"/>
      <c r="G238" s="187" t="s">
        <v>182</v>
      </c>
      <c r="H238" s="151"/>
      <c r="I238" s="151"/>
      <c r="J238" s="151"/>
      <c r="K238" s="151"/>
      <c r="L238" s="159"/>
      <c r="M238" s="160"/>
      <c r="N238" s="160"/>
      <c r="O238" s="160"/>
      <c r="P238" s="160"/>
      <c r="Q238" s="160"/>
      <c r="R238" s="160"/>
      <c r="S238" s="160"/>
      <c r="T238" s="161"/>
      <c r="U238" s="171"/>
    </row>
    <row r="239" spans="1:21" ht="12.75" x14ac:dyDescent="0.2">
      <c r="A239" s="172" t="s">
        <v>867</v>
      </c>
      <c r="B239" s="173" t="s">
        <v>945</v>
      </c>
      <c r="C239" s="174">
        <v>1</v>
      </c>
      <c r="D239" s="213"/>
      <c r="E239" s="190"/>
      <c r="F239" s="186"/>
      <c r="G239" s="187" t="s">
        <v>182</v>
      </c>
      <c r="H239" s="151"/>
      <c r="I239" s="151"/>
      <c r="J239" s="151"/>
      <c r="K239" s="151"/>
      <c r="L239" s="159"/>
      <c r="M239" s="160"/>
      <c r="N239" s="160"/>
      <c r="O239" s="160"/>
      <c r="P239" s="160"/>
      <c r="Q239" s="160"/>
      <c r="R239" s="160"/>
      <c r="S239" s="160"/>
      <c r="T239" s="161"/>
      <c r="U239" s="171"/>
    </row>
    <row r="240" spans="1:21" ht="12.75" x14ac:dyDescent="0.2">
      <c r="A240" s="172" t="s">
        <v>868</v>
      </c>
      <c r="B240" s="173" t="s">
        <v>481</v>
      </c>
      <c r="C240" s="174">
        <v>1</v>
      </c>
      <c r="D240" s="213"/>
      <c r="E240" s="190"/>
      <c r="F240" s="186"/>
      <c r="G240" s="187" t="s">
        <v>182</v>
      </c>
      <c r="H240" s="151"/>
      <c r="I240" s="151"/>
      <c r="J240" s="151"/>
      <c r="K240" s="151"/>
      <c r="L240" s="159"/>
      <c r="M240" s="160"/>
      <c r="N240" s="160"/>
      <c r="O240" s="160"/>
      <c r="P240" s="160"/>
      <c r="Q240" s="160"/>
      <c r="R240" s="160"/>
      <c r="S240" s="160"/>
      <c r="T240" s="161"/>
      <c r="U240" s="171"/>
    </row>
    <row r="241" spans="1:21" ht="21" x14ac:dyDescent="0.2">
      <c r="A241" s="172" t="s">
        <v>869</v>
      </c>
      <c r="B241" s="173" t="s">
        <v>481</v>
      </c>
      <c r="C241" s="174">
        <v>1</v>
      </c>
      <c r="D241" s="213"/>
      <c r="E241" s="190"/>
      <c r="F241" s="186"/>
      <c r="G241" s="187" t="s">
        <v>182</v>
      </c>
      <c r="H241" s="151"/>
      <c r="I241" s="151"/>
      <c r="J241" s="151"/>
      <c r="K241" s="151"/>
      <c r="L241" s="159"/>
      <c r="M241" s="160"/>
      <c r="N241" s="160"/>
      <c r="O241" s="160"/>
      <c r="P241" s="160"/>
      <c r="Q241" s="160"/>
      <c r="R241" s="160"/>
      <c r="S241" s="160"/>
      <c r="T241" s="161"/>
      <c r="U241" s="171"/>
    </row>
    <row r="242" spans="1:21" ht="12.75" x14ac:dyDescent="0.2">
      <c r="A242" s="172" t="s">
        <v>870</v>
      </c>
      <c r="B242" s="173" t="s">
        <v>481</v>
      </c>
      <c r="C242" s="174">
        <v>1</v>
      </c>
      <c r="D242" s="213"/>
      <c r="E242" s="190"/>
      <c r="F242" s="186"/>
      <c r="G242" s="187" t="s">
        <v>182</v>
      </c>
      <c r="H242" s="151"/>
      <c r="I242" s="151"/>
      <c r="J242" s="151"/>
      <c r="K242" s="151"/>
      <c r="L242" s="159"/>
      <c r="M242" s="160"/>
      <c r="N242" s="160"/>
      <c r="O242" s="160"/>
      <c r="P242" s="160"/>
      <c r="Q242" s="160"/>
      <c r="R242" s="160"/>
      <c r="S242" s="160"/>
      <c r="T242" s="161"/>
      <c r="U242" s="171"/>
    </row>
    <row r="243" spans="1:21" ht="12.75" x14ac:dyDescent="0.2">
      <c r="A243" s="172" t="s">
        <v>871</v>
      </c>
      <c r="B243" s="173" t="s">
        <v>481</v>
      </c>
      <c r="C243" s="174">
        <v>1</v>
      </c>
      <c r="D243" s="213"/>
      <c r="E243" s="190"/>
      <c r="F243" s="186"/>
      <c r="G243" s="187" t="s">
        <v>182</v>
      </c>
      <c r="H243" s="151"/>
      <c r="I243" s="151"/>
      <c r="J243" s="151"/>
      <c r="K243" s="151"/>
      <c r="L243" s="159"/>
      <c r="M243" s="160"/>
      <c r="N243" s="160"/>
      <c r="O243" s="160"/>
      <c r="P243" s="160"/>
      <c r="Q243" s="160"/>
      <c r="R243" s="160"/>
      <c r="S243" s="160"/>
      <c r="T243" s="161"/>
      <c r="U243" s="171"/>
    </row>
    <row r="244" spans="1:21" ht="21" x14ac:dyDescent="0.2">
      <c r="A244" s="172" t="s">
        <v>872</v>
      </c>
      <c r="B244" s="173" t="s">
        <v>751</v>
      </c>
      <c r="C244" s="174">
        <v>1</v>
      </c>
      <c r="D244" s="213"/>
      <c r="E244" s="190"/>
      <c r="F244" s="186"/>
      <c r="G244" s="187" t="s">
        <v>182</v>
      </c>
      <c r="H244" s="151"/>
      <c r="I244" s="151"/>
      <c r="J244" s="151"/>
      <c r="K244" s="151"/>
      <c r="L244" s="159"/>
      <c r="M244" s="160"/>
      <c r="N244" s="160"/>
      <c r="O244" s="160"/>
      <c r="P244" s="160"/>
      <c r="Q244" s="160"/>
      <c r="R244" s="160"/>
      <c r="S244" s="160"/>
      <c r="T244" s="161"/>
      <c r="U244" s="171"/>
    </row>
    <row r="245" spans="1:21" ht="12.75" x14ac:dyDescent="0.2">
      <c r="A245" s="172" t="s">
        <v>873</v>
      </c>
      <c r="B245" s="173" t="s">
        <v>945</v>
      </c>
      <c r="C245" s="174">
        <v>1</v>
      </c>
      <c r="D245" s="213"/>
      <c r="E245" s="190"/>
      <c r="F245" s="186"/>
      <c r="G245" s="187" t="s">
        <v>182</v>
      </c>
      <c r="H245" s="151"/>
      <c r="I245" s="151"/>
      <c r="J245" s="151"/>
      <c r="K245" s="151"/>
      <c r="L245" s="159"/>
      <c r="M245" s="160"/>
      <c r="N245" s="160"/>
      <c r="O245" s="160"/>
      <c r="P245" s="160"/>
      <c r="Q245" s="160"/>
      <c r="R245" s="160"/>
      <c r="S245" s="160"/>
      <c r="T245" s="161"/>
      <c r="U245" s="171"/>
    </row>
    <row r="246" spans="1:21" ht="12.75" x14ac:dyDescent="0.2">
      <c r="A246" s="172" t="s">
        <v>874</v>
      </c>
      <c r="B246" s="173" t="s">
        <v>481</v>
      </c>
      <c r="C246" s="174">
        <v>1</v>
      </c>
      <c r="D246" s="213"/>
      <c r="E246" s="190"/>
      <c r="F246" s="186"/>
      <c r="G246" s="187" t="s">
        <v>182</v>
      </c>
      <c r="H246" s="151"/>
      <c r="I246" s="151"/>
      <c r="J246" s="151"/>
      <c r="K246" s="151"/>
      <c r="L246" s="159"/>
      <c r="M246" s="160"/>
      <c r="N246" s="160"/>
      <c r="O246" s="160"/>
      <c r="P246" s="160"/>
      <c r="Q246" s="160"/>
      <c r="R246" s="160"/>
      <c r="S246" s="160"/>
      <c r="T246" s="161"/>
      <c r="U246" s="171"/>
    </row>
    <row r="247" spans="1:21" ht="12.75" x14ac:dyDescent="0.2">
      <c r="A247" s="172" t="s">
        <v>875</v>
      </c>
      <c r="B247" s="173" t="s">
        <v>945</v>
      </c>
      <c r="C247" s="174">
        <v>1</v>
      </c>
      <c r="D247" s="213"/>
      <c r="E247" s="190"/>
      <c r="F247" s="186"/>
      <c r="G247" s="187" t="s">
        <v>182</v>
      </c>
      <c r="H247" s="151"/>
      <c r="I247" s="151"/>
      <c r="J247" s="151"/>
      <c r="K247" s="151"/>
      <c r="L247" s="159"/>
      <c r="M247" s="160"/>
      <c r="N247" s="160"/>
      <c r="O247" s="160"/>
      <c r="P247" s="160"/>
      <c r="Q247" s="160"/>
      <c r="R247" s="160"/>
      <c r="S247" s="160"/>
      <c r="T247" s="161"/>
      <c r="U247" s="171"/>
    </row>
    <row r="248" spans="1:21" ht="12.75" x14ac:dyDescent="0.2">
      <c r="A248" s="172" t="s">
        <v>876</v>
      </c>
      <c r="B248" s="173" t="s">
        <v>412</v>
      </c>
      <c r="C248" s="174">
        <v>1</v>
      </c>
      <c r="D248" s="213"/>
      <c r="E248" s="190"/>
      <c r="F248" s="186"/>
      <c r="G248" s="187" t="s">
        <v>182</v>
      </c>
      <c r="H248" s="151"/>
      <c r="I248" s="151"/>
      <c r="J248" s="151"/>
      <c r="K248" s="151"/>
      <c r="L248" s="159"/>
      <c r="M248" s="160"/>
      <c r="N248" s="160"/>
      <c r="O248" s="160"/>
      <c r="P248" s="160"/>
      <c r="Q248" s="160"/>
      <c r="R248" s="160"/>
      <c r="S248" s="160"/>
      <c r="T248" s="161"/>
      <c r="U248" s="171"/>
    </row>
    <row r="249" spans="1:21" ht="12.75" x14ac:dyDescent="0.2">
      <c r="A249" s="172" t="s">
        <v>913</v>
      </c>
      <c r="B249" s="173"/>
      <c r="C249" s="174"/>
      <c r="D249" s="213"/>
      <c r="E249" s="190"/>
      <c r="F249" s="186"/>
      <c r="G249" s="187"/>
      <c r="H249" s="151"/>
      <c r="I249" s="151"/>
      <c r="J249" s="151"/>
      <c r="K249" s="151"/>
      <c r="L249" s="159"/>
      <c r="M249" s="160"/>
      <c r="N249" s="160"/>
      <c r="O249" s="160"/>
      <c r="P249" s="160"/>
      <c r="Q249" s="160"/>
      <c r="R249" s="160"/>
      <c r="S249" s="160"/>
      <c r="T249" s="161"/>
      <c r="U249" s="171"/>
    </row>
    <row r="250" spans="1:21" ht="21" x14ac:dyDescent="0.2">
      <c r="A250" s="178" t="s">
        <v>877</v>
      </c>
      <c r="B250" s="173" t="s">
        <v>412</v>
      </c>
      <c r="C250" s="174">
        <v>1</v>
      </c>
      <c r="D250" s="213"/>
      <c r="E250" s="190"/>
      <c r="F250" s="186"/>
      <c r="G250" s="187" t="s">
        <v>182</v>
      </c>
      <c r="H250" s="151"/>
      <c r="I250" s="151"/>
      <c r="J250" s="151"/>
      <c r="K250" s="151"/>
      <c r="L250" s="159"/>
      <c r="M250" s="160"/>
      <c r="N250" s="160"/>
      <c r="O250" s="160"/>
      <c r="P250" s="160"/>
      <c r="Q250" s="160"/>
      <c r="R250" s="160"/>
      <c r="S250" s="160"/>
      <c r="T250" s="161"/>
      <c r="U250" s="171"/>
    </row>
    <row r="251" spans="1:21" ht="21" x14ac:dyDescent="0.2">
      <c r="A251" s="178" t="s">
        <v>878</v>
      </c>
      <c r="B251" s="173" t="s">
        <v>412</v>
      </c>
      <c r="C251" s="174">
        <v>1</v>
      </c>
      <c r="D251" s="213"/>
      <c r="E251" s="190"/>
      <c r="F251" s="186"/>
      <c r="G251" s="187" t="s">
        <v>182</v>
      </c>
      <c r="H251" s="151"/>
      <c r="I251" s="151"/>
      <c r="J251" s="151"/>
      <c r="K251" s="151"/>
      <c r="L251" s="159"/>
      <c r="M251" s="160"/>
      <c r="N251" s="160"/>
      <c r="O251" s="160"/>
      <c r="P251" s="160"/>
      <c r="Q251" s="160"/>
      <c r="R251" s="160"/>
      <c r="S251" s="160"/>
      <c r="T251" s="161"/>
      <c r="U251" s="171"/>
    </row>
    <row r="252" spans="1:21" ht="21" x14ac:dyDescent="0.2">
      <c r="A252" s="178" t="s">
        <v>879</v>
      </c>
      <c r="B252" s="173" t="s">
        <v>412</v>
      </c>
      <c r="C252" s="174">
        <v>1</v>
      </c>
      <c r="D252" s="216"/>
      <c r="E252" s="191"/>
      <c r="F252" s="186"/>
      <c r="G252" s="187" t="s">
        <v>182</v>
      </c>
      <c r="H252" s="151"/>
      <c r="I252" s="151"/>
      <c r="J252" s="151"/>
      <c r="K252" s="151"/>
      <c r="L252" s="159"/>
      <c r="M252" s="160"/>
      <c r="N252" s="160"/>
      <c r="O252" s="160"/>
      <c r="P252" s="160"/>
      <c r="Q252" s="160"/>
      <c r="R252" s="160"/>
      <c r="S252" s="160"/>
      <c r="T252" s="161"/>
      <c r="U252" s="171"/>
    </row>
    <row r="253" spans="1:21" ht="14.25" x14ac:dyDescent="0.2">
      <c r="A253" s="182" t="s">
        <v>152</v>
      </c>
      <c r="B253" s="217"/>
      <c r="C253" s="174"/>
      <c r="D253" s="218"/>
      <c r="E253" s="218"/>
      <c r="F253" s="218"/>
      <c r="G253" s="219"/>
      <c r="H253" s="151"/>
      <c r="I253" s="151"/>
      <c r="J253" s="151"/>
      <c r="K253" s="151"/>
      <c r="L253" s="159"/>
      <c r="M253" s="160"/>
      <c r="N253" s="160"/>
      <c r="O253" s="160"/>
      <c r="P253" s="160"/>
      <c r="Q253" s="160"/>
      <c r="R253" s="160"/>
      <c r="S253" s="160"/>
      <c r="T253" s="161"/>
      <c r="U253" s="171"/>
    </row>
    <row r="254" spans="1:21" ht="21" x14ac:dyDescent="0.2">
      <c r="A254" s="172" t="s">
        <v>442</v>
      </c>
      <c r="B254" s="173" t="s">
        <v>771</v>
      </c>
      <c r="C254" s="174">
        <v>1</v>
      </c>
      <c r="D254" s="186"/>
      <c r="E254" s="186"/>
      <c r="F254" s="186"/>
      <c r="G254" s="187" t="s">
        <v>182</v>
      </c>
      <c r="H254" s="151"/>
      <c r="I254" s="151"/>
      <c r="J254" s="151"/>
      <c r="K254" s="151"/>
      <c r="L254" s="159"/>
      <c r="M254" s="160"/>
      <c r="N254" s="160"/>
      <c r="O254" s="160"/>
      <c r="P254" s="160"/>
      <c r="Q254" s="160"/>
      <c r="R254" s="160"/>
      <c r="S254" s="160"/>
      <c r="T254" s="161"/>
      <c r="U254" s="171"/>
    </row>
    <row r="255" spans="1:21" ht="18" x14ac:dyDescent="0.2">
      <c r="A255" s="178"/>
      <c r="B255" s="173" t="s">
        <v>385</v>
      </c>
      <c r="C255" s="174">
        <v>1</v>
      </c>
      <c r="D255" s="186"/>
      <c r="E255" s="186"/>
      <c r="F255" s="186"/>
      <c r="G255" s="187" t="s">
        <v>181</v>
      </c>
      <c r="H255" s="151"/>
      <c r="I255" s="151"/>
      <c r="J255" s="151"/>
      <c r="K255" s="151"/>
      <c r="L255" s="159"/>
      <c r="M255" s="160"/>
      <c r="N255" s="160"/>
      <c r="O255" s="160"/>
      <c r="P255" s="160"/>
      <c r="Q255" s="160"/>
      <c r="R255" s="160"/>
      <c r="S255" s="160"/>
      <c r="T255" s="161"/>
      <c r="U255" s="171"/>
    </row>
    <row r="256" spans="1:21" ht="31.5" x14ac:dyDescent="0.2">
      <c r="A256" s="178" t="s">
        <v>518</v>
      </c>
      <c r="B256" s="173" t="s">
        <v>376</v>
      </c>
      <c r="C256" s="174">
        <v>1</v>
      </c>
      <c r="D256" s="186"/>
      <c r="E256" s="186"/>
      <c r="F256" s="186"/>
      <c r="G256" s="187" t="s">
        <v>183</v>
      </c>
      <c r="H256" s="151"/>
      <c r="I256" s="151"/>
      <c r="J256" s="151"/>
      <c r="K256" s="151"/>
      <c r="L256" s="159"/>
      <c r="M256" s="160"/>
      <c r="N256" s="160"/>
      <c r="O256" s="160"/>
      <c r="P256" s="160"/>
      <c r="Q256" s="160"/>
      <c r="R256" s="160"/>
      <c r="S256" s="160"/>
      <c r="T256" s="161"/>
      <c r="U256" s="171"/>
    </row>
    <row r="257" spans="1:21" ht="14.25" x14ac:dyDescent="0.2">
      <c r="A257" s="220" t="s">
        <v>485</v>
      </c>
      <c r="B257" s="189"/>
      <c r="C257" s="174"/>
      <c r="D257" s="186"/>
      <c r="E257" s="186"/>
      <c r="F257" s="186"/>
      <c r="G257" s="187"/>
      <c r="H257" s="151"/>
      <c r="I257" s="151"/>
      <c r="J257" s="151"/>
      <c r="K257" s="151"/>
      <c r="L257" s="159"/>
      <c r="M257" s="160"/>
      <c r="N257" s="160"/>
      <c r="O257" s="160"/>
      <c r="P257" s="160"/>
      <c r="Q257" s="160"/>
      <c r="R257" s="160"/>
      <c r="S257" s="160"/>
      <c r="T257" s="161"/>
      <c r="U257" s="171"/>
    </row>
    <row r="258" spans="1:21" ht="18" x14ac:dyDescent="0.2">
      <c r="A258" s="172" t="s">
        <v>486</v>
      </c>
      <c r="B258" s="173" t="s">
        <v>487</v>
      </c>
      <c r="C258" s="174">
        <v>1</v>
      </c>
      <c r="D258" s="184"/>
      <c r="E258" s="184"/>
      <c r="F258" s="184"/>
      <c r="G258" s="187" t="s">
        <v>181</v>
      </c>
      <c r="H258" s="151"/>
      <c r="I258" s="151"/>
      <c r="J258" s="151"/>
      <c r="K258" s="151"/>
      <c r="L258" s="159"/>
      <c r="M258" s="160"/>
      <c r="N258" s="160"/>
      <c r="O258" s="160"/>
      <c r="P258" s="160"/>
      <c r="Q258" s="160"/>
      <c r="R258" s="160"/>
      <c r="S258" s="160"/>
      <c r="T258" s="161"/>
      <c r="U258" s="171"/>
    </row>
    <row r="259" spans="1:21" ht="21" x14ac:dyDescent="0.2">
      <c r="A259" s="172" t="s">
        <v>54</v>
      </c>
      <c r="B259" s="173" t="s">
        <v>551</v>
      </c>
      <c r="C259" s="174">
        <v>1</v>
      </c>
      <c r="D259" s="184"/>
      <c r="E259" s="184"/>
      <c r="F259" s="184"/>
      <c r="G259" s="195" t="s">
        <v>181</v>
      </c>
      <c r="H259" s="151"/>
      <c r="I259" s="151"/>
      <c r="J259" s="151"/>
      <c r="K259" s="151"/>
      <c r="L259" s="159"/>
      <c r="M259" s="160"/>
      <c r="N259" s="160"/>
      <c r="O259" s="160"/>
      <c r="P259" s="160"/>
      <c r="Q259" s="160"/>
      <c r="R259" s="160"/>
      <c r="S259" s="160"/>
      <c r="T259" s="161"/>
      <c r="U259" s="171"/>
    </row>
    <row r="260" spans="1:21" ht="12.75" x14ac:dyDescent="0.2">
      <c r="A260" s="172" t="s">
        <v>488</v>
      </c>
      <c r="B260" s="173" t="s">
        <v>115</v>
      </c>
      <c r="C260" s="174">
        <v>1</v>
      </c>
      <c r="D260" s="184"/>
      <c r="E260" s="184"/>
      <c r="F260" s="184"/>
      <c r="G260" s="195" t="s">
        <v>182</v>
      </c>
      <c r="H260" s="151"/>
      <c r="I260" s="151"/>
      <c r="J260" s="151"/>
      <c r="K260" s="151"/>
      <c r="L260" s="159"/>
      <c r="M260" s="160"/>
      <c r="N260" s="160"/>
      <c r="O260" s="160"/>
      <c r="P260" s="160"/>
      <c r="Q260" s="160"/>
      <c r="R260" s="160"/>
      <c r="S260" s="160"/>
      <c r="T260" s="161"/>
      <c r="U260" s="171"/>
    </row>
    <row r="261" spans="1:21" ht="21" x14ac:dyDescent="0.2">
      <c r="A261" s="172"/>
      <c r="B261" s="172" t="s">
        <v>385</v>
      </c>
      <c r="C261" s="174">
        <v>1</v>
      </c>
      <c r="D261" s="191"/>
      <c r="E261" s="191"/>
      <c r="F261" s="191"/>
      <c r="G261" s="197" t="s">
        <v>181</v>
      </c>
      <c r="H261" s="151"/>
      <c r="I261" s="151"/>
      <c r="J261" s="151"/>
      <c r="K261" s="151"/>
      <c r="L261" s="159"/>
      <c r="M261" s="160"/>
      <c r="N261" s="160"/>
      <c r="O261" s="160"/>
      <c r="P261" s="160"/>
      <c r="Q261" s="160"/>
      <c r="R261" s="160"/>
      <c r="S261" s="160"/>
      <c r="T261" s="161"/>
      <c r="U261" s="171"/>
    </row>
    <row r="262" spans="1:21" ht="12.75" x14ac:dyDescent="0.2">
      <c r="A262" s="172" t="s">
        <v>489</v>
      </c>
      <c r="B262" s="173" t="s">
        <v>376</v>
      </c>
      <c r="C262" s="174">
        <v>1</v>
      </c>
      <c r="D262" s="186"/>
      <c r="E262" s="186"/>
      <c r="F262" s="186"/>
      <c r="G262" s="187" t="s">
        <v>183</v>
      </c>
      <c r="H262" s="151"/>
      <c r="I262" s="151"/>
      <c r="J262" s="151"/>
      <c r="K262" s="151"/>
      <c r="L262" s="159"/>
      <c r="M262" s="160"/>
      <c r="N262" s="160"/>
      <c r="O262" s="160"/>
      <c r="P262" s="160"/>
      <c r="Q262" s="160"/>
      <c r="R262" s="160"/>
      <c r="S262" s="160"/>
      <c r="T262" s="161"/>
      <c r="U262" s="171"/>
    </row>
    <row r="263" spans="1:21" ht="12.75" x14ac:dyDescent="0.2">
      <c r="A263" s="172" t="s">
        <v>86</v>
      </c>
      <c r="B263" s="173" t="s">
        <v>771</v>
      </c>
      <c r="C263" s="174">
        <v>1</v>
      </c>
      <c r="D263" s="184"/>
      <c r="E263" s="184"/>
      <c r="F263" s="184"/>
      <c r="G263" s="195" t="s">
        <v>182</v>
      </c>
      <c r="H263" s="151"/>
      <c r="I263" s="151"/>
      <c r="J263" s="151"/>
      <c r="K263" s="151"/>
      <c r="L263" s="159"/>
      <c r="M263" s="160"/>
      <c r="N263" s="160"/>
      <c r="O263" s="160"/>
      <c r="P263" s="160"/>
      <c r="Q263" s="160"/>
      <c r="R263" s="160"/>
      <c r="S263" s="160"/>
      <c r="T263" s="161"/>
      <c r="U263" s="171"/>
    </row>
    <row r="264" spans="1:21" ht="21" x14ac:dyDescent="0.2">
      <c r="A264" s="172"/>
      <c r="B264" s="172" t="s">
        <v>385</v>
      </c>
      <c r="C264" s="174">
        <v>1</v>
      </c>
      <c r="D264" s="191"/>
      <c r="E264" s="191"/>
      <c r="F264" s="191"/>
      <c r="G264" s="197" t="s">
        <v>181</v>
      </c>
      <c r="H264" s="151"/>
      <c r="I264" s="151"/>
      <c r="J264" s="151"/>
      <c r="K264" s="151"/>
      <c r="L264" s="159"/>
      <c r="M264" s="160"/>
      <c r="N264" s="160"/>
      <c r="O264" s="160"/>
      <c r="P264" s="160"/>
      <c r="Q264" s="160"/>
      <c r="R264" s="160"/>
      <c r="S264" s="160"/>
      <c r="T264" s="161"/>
      <c r="U264" s="171"/>
    </row>
    <row r="265" spans="1:21" ht="21" x14ac:dyDescent="0.2">
      <c r="A265" s="172" t="s">
        <v>490</v>
      </c>
      <c r="B265" s="173" t="s">
        <v>487</v>
      </c>
      <c r="C265" s="174">
        <v>1</v>
      </c>
      <c r="D265" s="186"/>
      <c r="E265" s="186"/>
      <c r="F265" s="186"/>
      <c r="G265" s="187" t="s">
        <v>181</v>
      </c>
      <c r="H265" s="151"/>
      <c r="I265" s="151"/>
      <c r="J265" s="151"/>
      <c r="K265" s="151"/>
      <c r="L265" s="159"/>
      <c r="M265" s="160"/>
      <c r="N265" s="160"/>
      <c r="O265" s="160"/>
      <c r="P265" s="160"/>
      <c r="Q265" s="160"/>
      <c r="R265" s="160"/>
      <c r="S265" s="160"/>
      <c r="T265" s="161"/>
      <c r="U265" s="171"/>
    </row>
    <row r="266" spans="1:21" ht="12.75" x14ac:dyDescent="0.2">
      <c r="A266" s="172" t="s">
        <v>87</v>
      </c>
      <c r="B266" s="173" t="s">
        <v>771</v>
      </c>
      <c r="C266" s="174">
        <v>1</v>
      </c>
      <c r="D266" s="186"/>
      <c r="E266" s="186"/>
      <c r="F266" s="186"/>
      <c r="G266" s="187" t="s">
        <v>182</v>
      </c>
      <c r="H266" s="151"/>
      <c r="I266" s="151"/>
      <c r="J266" s="151"/>
      <c r="K266" s="151"/>
      <c r="L266" s="159"/>
      <c r="M266" s="160"/>
      <c r="N266" s="160"/>
      <c r="O266" s="160"/>
      <c r="P266" s="160"/>
      <c r="Q266" s="160"/>
      <c r="R266" s="160"/>
      <c r="S266" s="160"/>
      <c r="T266" s="161"/>
      <c r="U266" s="171"/>
    </row>
    <row r="267" spans="1:21" ht="21" x14ac:dyDescent="0.2">
      <c r="A267" s="172"/>
      <c r="B267" s="172" t="s">
        <v>385</v>
      </c>
      <c r="C267" s="174">
        <v>1</v>
      </c>
      <c r="D267" s="186"/>
      <c r="E267" s="186"/>
      <c r="F267" s="186"/>
      <c r="G267" s="187" t="s">
        <v>181</v>
      </c>
      <c r="H267" s="151"/>
      <c r="I267" s="151"/>
      <c r="J267" s="151"/>
      <c r="K267" s="151"/>
      <c r="L267" s="159"/>
      <c r="M267" s="160"/>
      <c r="N267" s="160"/>
      <c r="O267" s="160"/>
      <c r="P267" s="160"/>
      <c r="Q267" s="160"/>
      <c r="R267" s="160"/>
      <c r="S267" s="160"/>
      <c r="T267" s="161"/>
      <c r="U267" s="171"/>
    </row>
    <row r="268" spans="1:21" ht="12.75" x14ac:dyDescent="0.2">
      <c r="A268" s="172"/>
      <c r="B268" s="172"/>
      <c r="C268" s="174"/>
      <c r="D268" s="186"/>
      <c r="E268" s="186"/>
      <c r="F268" s="186"/>
      <c r="G268" s="187"/>
      <c r="H268" s="151"/>
      <c r="I268" s="151"/>
      <c r="J268" s="151"/>
      <c r="K268" s="151"/>
      <c r="L268" s="159"/>
      <c r="M268" s="160"/>
      <c r="N268" s="160"/>
      <c r="O268" s="160"/>
      <c r="P268" s="160"/>
      <c r="Q268" s="160"/>
      <c r="R268" s="160"/>
      <c r="S268" s="160"/>
      <c r="T268" s="161"/>
      <c r="U268" s="171"/>
    </row>
    <row r="269" spans="1:21" ht="12.75" x14ac:dyDescent="0.2">
      <c r="A269" s="172" t="s">
        <v>913</v>
      </c>
      <c r="B269" s="173"/>
      <c r="C269" s="174"/>
      <c r="D269" s="221"/>
      <c r="E269" s="221"/>
      <c r="F269" s="221"/>
      <c r="G269" s="222"/>
      <c r="H269" s="151"/>
      <c r="I269" s="151"/>
      <c r="J269" s="151"/>
      <c r="K269" s="151"/>
      <c r="L269" s="159"/>
      <c r="M269" s="160"/>
      <c r="N269" s="160"/>
      <c r="O269" s="160"/>
      <c r="P269" s="160"/>
      <c r="Q269" s="160"/>
      <c r="R269" s="160"/>
      <c r="S269" s="160"/>
      <c r="T269" s="161"/>
      <c r="U269" s="171"/>
    </row>
    <row r="270" spans="1:21" ht="18" x14ac:dyDescent="0.2">
      <c r="A270" s="192" t="s">
        <v>118</v>
      </c>
      <c r="B270" s="173" t="s">
        <v>384</v>
      </c>
      <c r="C270" s="174">
        <v>1</v>
      </c>
      <c r="D270" s="221"/>
      <c r="E270" s="221"/>
      <c r="F270" s="221"/>
      <c r="G270" s="222" t="s">
        <v>182</v>
      </c>
      <c r="H270" s="151"/>
      <c r="I270" s="151"/>
      <c r="J270" s="151"/>
      <c r="K270" s="151"/>
      <c r="L270" s="159"/>
      <c r="M270" s="160"/>
      <c r="N270" s="160"/>
      <c r="O270" s="160"/>
      <c r="P270" s="160"/>
      <c r="Q270" s="160"/>
      <c r="R270" s="160"/>
      <c r="S270" s="160"/>
      <c r="T270" s="161"/>
      <c r="U270" s="171"/>
    </row>
    <row r="271" spans="1:21" ht="18" x14ac:dyDescent="0.2">
      <c r="A271" s="192"/>
      <c r="B271" s="173" t="s">
        <v>385</v>
      </c>
      <c r="C271" s="174">
        <v>1</v>
      </c>
      <c r="D271" s="221"/>
      <c r="E271" s="221"/>
      <c r="F271" s="221"/>
      <c r="G271" s="222" t="s">
        <v>181</v>
      </c>
      <c r="H271" s="151"/>
      <c r="I271" s="151"/>
      <c r="J271" s="151"/>
      <c r="K271" s="151"/>
      <c r="L271" s="159"/>
      <c r="M271" s="160"/>
      <c r="N271" s="160"/>
      <c r="O271" s="160"/>
      <c r="P271" s="160"/>
      <c r="Q271" s="160"/>
      <c r="R271" s="160"/>
      <c r="S271" s="160"/>
      <c r="T271" s="161"/>
      <c r="U271" s="171"/>
    </row>
    <row r="272" spans="1:21" ht="18" x14ac:dyDescent="0.2">
      <c r="A272" s="223" t="s">
        <v>119</v>
      </c>
      <c r="B272" s="173" t="s">
        <v>384</v>
      </c>
      <c r="C272" s="174">
        <v>1</v>
      </c>
      <c r="D272" s="221"/>
      <c r="E272" s="221"/>
      <c r="F272" s="221"/>
      <c r="G272" s="222" t="s">
        <v>182</v>
      </c>
      <c r="H272" s="151"/>
      <c r="I272" s="151"/>
      <c r="J272" s="151"/>
      <c r="K272" s="151"/>
      <c r="L272" s="159"/>
      <c r="M272" s="160"/>
      <c r="N272" s="160"/>
      <c r="O272" s="160"/>
      <c r="P272" s="160"/>
      <c r="Q272" s="160"/>
      <c r="R272" s="160"/>
      <c r="S272" s="160"/>
      <c r="T272" s="161"/>
      <c r="U272" s="171"/>
    </row>
    <row r="273" spans="1:21" ht="18" x14ac:dyDescent="0.2">
      <c r="A273" s="192"/>
      <c r="B273" s="173" t="s">
        <v>385</v>
      </c>
      <c r="C273" s="174">
        <v>1</v>
      </c>
      <c r="D273" s="221"/>
      <c r="E273" s="221"/>
      <c r="F273" s="221"/>
      <c r="G273" s="222" t="s">
        <v>181</v>
      </c>
      <c r="H273" s="151"/>
      <c r="I273" s="151"/>
      <c r="J273" s="151"/>
      <c r="K273" s="151"/>
      <c r="L273" s="159"/>
      <c r="M273" s="160"/>
      <c r="N273" s="160"/>
      <c r="O273" s="160"/>
      <c r="P273" s="160"/>
      <c r="Q273" s="160"/>
      <c r="R273" s="160"/>
      <c r="S273" s="160"/>
      <c r="T273" s="161"/>
      <c r="U273" s="171"/>
    </row>
    <row r="274" spans="1:21" ht="18" x14ac:dyDescent="0.2">
      <c r="A274" s="192" t="s">
        <v>120</v>
      </c>
      <c r="B274" s="173" t="s">
        <v>384</v>
      </c>
      <c r="C274" s="174">
        <v>1</v>
      </c>
      <c r="D274" s="221"/>
      <c r="E274" s="221"/>
      <c r="F274" s="221"/>
      <c r="G274" s="222" t="s">
        <v>182</v>
      </c>
      <c r="H274" s="151"/>
      <c r="I274" s="151"/>
      <c r="J274" s="151"/>
      <c r="K274" s="151"/>
      <c r="L274" s="159"/>
      <c r="M274" s="160"/>
      <c r="N274" s="160"/>
      <c r="O274" s="160"/>
      <c r="P274" s="160"/>
      <c r="Q274" s="160"/>
      <c r="R274" s="160"/>
      <c r="S274" s="160"/>
      <c r="T274" s="161"/>
      <c r="U274" s="171"/>
    </row>
    <row r="275" spans="1:21" ht="18" x14ac:dyDescent="0.2">
      <c r="A275" s="192"/>
      <c r="B275" s="173" t="s">
        <v>385</v>
      </c>
      <c r="C275" s="174">
        <v>1</v>
      </c>
      <c r="D275" s="221"/>
      <c r="E275" s="221"/>
      <c r="F275" s="221"/>
      <c r="G275" s="222" t="s">
        <v>181</v>
      </c>
      <c r="H275" s="151"/>
      <c r="I275" s="151"/>
      <c r="J275" s="151"/>
      <c r="K275" s="151"/>
      <c r="L275" s="159"/>
      <c r="M275" s="160"/>
      <c r="N275" s="160"/>
      <c r="O275" s="160"/>
      <c r="P275" s="160"/>
      <c r="Q275" s="160"/>
      <c r="R275" s="160"/>
      <c r="S275" s="160"/>
      <c r="T275" s="161"/>
      <c r="U275" s="171"/>
    </row>
    <row r="276" spans="1:21" ht="18" x14ac:dyDescent="0.2">
      <c r="A276" s="192" t="s">
        <v>121</v>
      </c>
      <c r="B276" s="173" t="s">
        <v>384</v>
      </c>
      <c r="C276" s="174">
        <v>1</v>
      </c>
      <c r="D276" s="221"/>
      <c r="E276" s="221"/>
      <c r="F276" s="221"/>
      <c r="G276" s="222" t="s">
        <v>182</v>
      </c>
      <c r="H276" s="151"/>
      <c r="I276" s="151"/>
      <c r="J276" s="151"/>
      <c r="K276" s="151"/>
      <c r="L276" s="159"/>
      <c r="M276" s="160"/>
      <c r="N276" s="160"/>
      <c r="O276" s="160"/>
      <c r="P276" s="160"/>
      <c r="Q276" s="160"/>
      <c r="R276" s="160"/>
      <c r="S276" s="160"/>
      <c r="T276" s="161"/>
      <c r="U276" s="171"/>
    </row>
    <row r="277" spans="1:21" ht="18" x14ac:dyDescent="0.2">
      <c r="A277" s="192"/>
      <c r="B277" s="173" t="s">
        <v>385</v>
      </c>
      <c r="C277" s="174">
        <v>1</v>
      </c>
      <c r="D277" s="221"/>
      <c r="E277" s="221"/>
      <c r="F277" s="221"/>
      <c r="G277" s="222" t="s">
        <v>181</v>
      </c>
      <c r="H277" s="151"/>
      <c r="I277" s="151"/>
      <c r="J277" s="151"/>
      <c r="K277" s="151"/>
      <c r="L277" s="159"/>
      <c r="M277" s="160"/>
      <c r="N277" s="160"/>
      <c r="O277" s="160"/>
      <c r="P277" s="160"/>
      <c r="Q277" s="160"/>
      <c r="R277" s="160"/>
      <c r="S277" s="160"/>
      <c r="T277" s="161"/>
      <c r="U277" s="171"/>
    </row>
    <row r="278" spans="1:21" ht="18" x14ac:dyDescent="0.2">
      <c r="A278" s="192" t="s">
        <v>122</v>
      </c>
      <c r="B278" s="173" t="s">
        <v>384</v>
      </c>
      <c r="C278" s="174">
        <v>1</v>
      </c>
      <c r="D278" s="221"/>
      <c r="E278" s="221"/>
      <c r="F278" s="221"/>
      <c r="G278" s="222" t="s">
        <v>182</v>
      </c>
      <c r="H278" s="151"/>
      <c r="I278" s="151"/>
      <c r="J278" s="151"/>
      <c r="K278" s="151"/>
      <c r="L278" s="159"/>
      <c r="M278" s="160"/>
      <c r="N278" s="160"/>
      <c r="O278" s="160"/>
      <c r="P278" s="160"/>
      <c r="Q278" s="160"/>
      <c r="R278" s="160"/>
      <c r="S278" s="160"/>
      <c r="T278" s="161"/>
      <c r="U278" s="171"/>
    </row>
    <row r="279" spans="1:21" ht="18" x14ac:dyDescent="0.2">
      <c r="A279" s="192"/>
      <c r="B279" s="173" t="s">
        <v>385</v>
      </c>
      <c r="C279" s="174">
        <v>1</v>
      </c>
      <c r="D279" s="221"/>
      <c r="E279" s="221"/>
      <c r="F279" s="221"/>
      <c r="G279" s="222" t="s">
        <v>181</v>
      </c>
      <c r="H279" s="151"/>
      <c r="I279" s="151"/>
      <c r="J279" s="151"/>
      <c r="K279" s="151"/>
      <c r="L279" s="159"/>
      <c r="M279" s="160"/>
      <c r="N279" s="160"/>
      <c r="O279" s="160"/>
      <c r="P279" s="160"/>
      <c r="Q279" s="160"/>
      <c r="R279" s="160"/>
      <c r="S279" s="160"/>
      <c r="T279" s="161"/>
      <c r="U279" s="171"/>
    </row>
    <row r="280" spans="1:21" ht="18" x14ac:dyDescent="0.2">
      <c r="A280" s="192" t="s">
        <v>123</v>
      </c>
      <c r="B280" s="173" t="s">
        <v>384</v>
      </c>
      <c r="C280" s="174">
        <v>1</v>
      </c>
      <c r="D280" s="221"/>
      <c r="E280" s="221"/>
      <c r="F280" s="221"/>
      <c r="G280" s="222" t="s">
        <v>182</v>
      </c>
      <c r="H280" s="151"/>
      <c r="I280" s="151"/>
      <c r="J280" s="151"/>
      <c r="K280" s="151"/>
      <c r="L280" s="159"/>
      <c r="M280" s="160"/>
      <c r="N280" s="160"/>
      <c r="O280" s="160"/>
      <c r="P280" s="160"/>
      <c r="Q280" s="160"/>
      <c r="R280" s="160"/>
      <c r="S280" s="160"/>
      <c r="T280" s="161"/>
      <c r="U280" s="171"/>
    </row>
    <row r="281" spans="1:21" ht="18" x14ac:dyDescent="0.2">
      <c r="A281" s="192"/>
      <c r="B281" s="173" t="s">
        <v>385</v>
      </c>
      <c r="C281" s="174">
        <v>1</v>
      </c>
      <c r="D281" s="221"/>
      <c r="E281" s="221"/>
      <c r="F281" s="221"/>
      <c r="G281" s="222" t="s">
        <v>181</v>
      </c>
      <c r="H281" s="151"/>
      <c r="I281" s="151"/>
      <c r="J281" s="151"/>
      <c r="K281" s="151"/>
      <c r="L281" s="159"/>
      <c r="M281" s="160"/>
      <c r="N281" s="160"/>
      <c r="O281" s="160"/>
      <c r="P281" s="160"/>
      <c r="Q281" s="160"/>
      <c r="R281" s="160"/>
      <c r="S281" s="160"/>
      <c r="T281" s="161"/>
      <c r="U281" s="171"/>
    </row>
    <row r="282" spans="1:21" ht="18" x14ac:dyDescent="0.2">
      <c r="A282" s="223" t="s">
        <v>130</v>
      </c>
      <c r="B282" s="173" t="s">
        <v>384</v>
      </c>
      <c r="C282" s="174">
        <v>1</v>
      </c>
      <c r="D282" s="221"/>
      <c r="E282" s="221"/>
      <c r="F282" s="221"/>
      <c r="G282" s="222" t="s">
        <v>182</v>
      </c>
      <c r="H282" s="151"/>
      <c r="I282" s="151"/>
      <c r="J282" s="151"/>
      <c r="K282" s="151"/>
      <c r="L282" s="159"/>
      <c r="M282" s="160"/>
      <c r="N282" s="160"/>
      <c r="O282" s="160"/>
      <c r="P282" s="160"/>
      <c r="Q282" s="160"/>
      <c r="R282" s="160"/>
      <c r="S282" s="160"/>
      <c r="T282" s="161"/>
      <c r="U282" s="171"/>
    </row>
    <row r="283" spans="1:21" ht="18" x14ac:dyDescent="0.2">
      <c r="A283" s="192"/>
      <c r="B283" s="173" t="s">
        <v>385</v>
      </c>
      <c r="C283" s="174">
        <v>1</v>
      </c>
      <c r="D283" s="221"/>
      <c r="E283" s="221"/>
      <c r="F283" s="221"/>
      <c r="G283" s="222" t="s">
        <v>181</v>
      </c>
      <c r="H283" s="151"/>
      <c r="I283" s="151"/>
      <c r="J283" s="151"/>
      <c r="K283" s="151"/>
      <c r="L283" s="159"/>
      <c r="M283" s="160"/>
      <c r="N283" s="160"/>
      <c r="O283" s="160"/>
      <c r="P283" s="160"/>
      <c r="Q283" s="160"/>
      <c r="R283" s="160"/>
      <c r="S283" s="160"/>
      <c r="T283" s="161"/>
      <c r="U283" s="171"/>
    </row>
    <row r="284" spans="1:21" ht="18" x14ac:dyDescent="0.2">
      <c r="A284" s="192" t="s">
        <v>131</v>
      </c>
      <c r="B284" s="173" t="s">
        <v>384</v>
      </c>
      <c r="C284" s="174">
        <v>1</v>
      </c>
      <c r="D284" s="221"/>
      <c r="E284" s="221"/>
      <c r="F284" s="221"/>
      <c r="G284" s="222" t="s">
        <v>182</v>
      </c>
      <c r="H284" s="151"/>
      <c r="I284" s="151"/>
      <c r="J284" s="151"/>
      <c r="K284" s="151"/>
      <c r="L284" s="159"/>
      <c r="M284" s="160"/>
      <c r="N284" s="160"/>
      <c r="O284" s="160"/>
      <c r="P284" s="160"/>
      <c r="Q284" s="160"/>
      <c r="R284" s="160"/>
      <c r="S284" s="160"/>
      <c r="T284" s="161"/>
      <c r="U284" s="171"/>
    </row>
    <row r="285" spans="1:21" ht="18" x14ac:dyDescent="0.2">
      <c r="A285" s="192"/>
      <c r="B285" s="173" t="s">
        <v>385</v>
      </c>
      <c r="C285" s="174">
        <v>1</v>
      </c>
      <c r="D285" s="221"/>
      <c r="E285" s="221"/>
      <c r="F285" s="221"/>
      <c r="G285" s="222" t="s">
        <v>181</v>
      </c>
      <c r="H285" s="151"/>
      <c r="I285" s="151"/>
      <c r="J285" s="151"/>
      <c r="K285" s="151"/>
      <c r="L285" s="159"/>
      <c r="M285" s="160"/>
      <c r="N285" s="160"/>
      <c r="O285" s="160"/>
      <c r="P285" s="160"/>
      <c r="Q285" s="160"/>
      <c r="R285" s="160"/>
      <c r="S285" s="160"/>
      <c r="T285" s="161"/>
      <c r="U285" s="171"/>
    </row>
    <row r="286" spans="1:21" ht="18" x14ac:dyDescent="0.2">
      <c r="A286" s="223" t="s">
        <v>125</v>
      </c>
      <c r="B286" s="173" t="s">
        <v>384</v>
      </c>
      <c r="C286" s="174">
        <v>1</v>
      </c>
      <c r="D286" s="221"/>
      <c r="E286" s="221"/>
      <c r="F286" s="221"/>
      <c r="G286" s="222" t="s">
        <v>182</v>
      </c>
      <c r="H286" s="151"/>
      <c r="I286" s="151"/>
      <c r="J286" s="151"/>
      <c r="K286" s="151"/>
      <c r="L286" s="159"/>
      <c r="M286" s="160"/>
      <c r="N286" s="160"/>
      <c r="O286" s="160"/>
      <c r="P286" s="160"/>
      <c r="Q286" s="160"/>
      <c r="R286" s="160"/>
      <c r="S286" s="160"/>
      <c r="T286" s="161"/>
      <c r="U286" s="171"/>
    </row>
    <row r="287" spans="1:21" ht="18" x14ac:dyDescent="0.2">
      <c r="A287" s="223"/>
      <c r="B287" s="173" t="s">
        <v>385</v>
      </c>
      <c r="C287" s="174">
        <v>1</v>
      </c>
      <c r="D287" s="221"/>
      <c r="E287" s="221"/>
      <c r="F287" s="221"/>
      <c r="G287" s="222" t="s">
        <v>181</v>
      </c>
      <c r="H287" s="151"/>
      <c r="I287" s="151"/>
      <c r="J287" s="151"/>
      <c r="K287" s="151"/>
      <c r="L287" s="159"/>
      <c r="M287" s="160"/>
      <c r="N287" s="160"/>
      <c r="O287" s="160"/>
      <c r="P287" s="160"/>
      <c r="Q287" s="160"/>
      <c r="R287" s="160"/>
      <c r="S287" s="160"/>
      <c r="T287" s="161"/>
      <c r="U287" s="171"/>
    </row>
    <row r="288" spans="1:21" ht="18" x14ac:dyDescent="0.2">
      <c r="A288" s="223" t="s">
        <v>134</v>
      </c>
      <c r="B288" s="173" t="s">
        <v>384</v>
      </c>
      <c r="C288" s="174">
        <v>1</v>
      </c>
      <c r="D288" s="221"/>
      <c r="E288" s="221"/>
      <c r="F288" s="221"/>
      <c r="G288" s="222" t="s">
        <v>182</v>
      </c>
      <c r="H288" s="151"/>
      <c r="I288" s="151"/>
      <c r="J288" s="151"/>
      <c r="K288" s="151"/>
      <c r="L288" s="159"/>
      <c r="M288" s="160"/>
      <c r="N288" s="160"/>
      <c r="O288" s="160"/>
      <c r="P288" s="160"/>
      <c r="Q288" s="160"/>
      <c r="R288" s="160"/>
      <c r="S288" s="160"/>
      <c r="T288" s="161"/>
      <c r="U288" s="171"/>
    </row>
    <row r="289" spans="1:21" ht="18" x14ac:dyDescent="0.2">
      <c r="A289" s="223"/>
      <c r="B289" s="173" t="s">
        <v>385</v>
      </c>
      <c r="C289" s="174">
        <v>1</v>
      </c>
      <c r="D289" s="221"/>
      <c r="E289" s="221"/>
      <c r="F289" s="221"/>
      <c r="G289" s="222" t="s">
        <v>181</v>
      </c>
      <c r="H289" s="151"/>
      <c r="I289" s="151"/>
      <c r="J289" s="151"/>
      <c r="K289" s="151"/>
      <c r="L289" s="159"/>
      <c r="M289" s="160"/>
      <c r="N289" s="160"/>
      <c r="O289" s="160"/>
      <c r="P289" s="160"/>
      <c r="Q289" s="160"/>
      <c r="R289" s="160"/>
      <c r="S289" s="160"/>
      <c r="T289" s="161"/>
      <c r="U289" s="171"/>
    </row>
    <row r="290" spans="1:21" ht="18" x14ac:dyDescent="0.2">
      <c r="A290" s="223" t="s">
        <v>491</v>
      </c>
      <c r="B290" s="173" t="s">
        <v>384</v>
      </c>
      <c r="C290" s="174">
        <v>1</v>
      </c>
      <c r="D290" s="221"/>
      <c r="E290" s="221"/>
      <c r="F290" s="221"/>
      <c r="G290" s="222" t="s">
        <v>182</v>
      </c>
      <c r="H290" s="151"/>
      <c r="I290" s="151"/>
      <c r="J290" s="151"/>
      <c r="K290" s="151"/>
      <c r="L290" s="159"/>
      <c r="M290" s="160"/>
      <c r="N290" s="160"/>
      <c r="O290" s="160"/>
      <c r="P290" s="160"/>
      <c r="Q290" s="160"/>
      <c r="R290" s="160"/>
      <c r="S290" s="160"/>
      <c r="T290" s="161"/>
      <c r="U290" s="171"/>
    </row>
    <row r="291" spans="1:21" ht="18" x14ac:dyDescent="0.2">
      <c r="A291" s="223"/>
      <c r="B291" s="173" t="s">
        <v>385</v>
      </c>
      <c r="C291" s="174">
        <v>1</v>
      </c>
      <c r="D291" s="221"/>
      <c r="E291" s="221"/>
      <c r="F291" s="221"/>
      <c r="G291" s="222" t="s">
        <v>181</v>
      </c>
      <c r="H291" s="151"/>
      <c r="I291" s="151"/>
      <c r="J291" s="151"/>
      <c r="K291" s="151"/>
      <c r="L291" s="159"/>
      <c r="M291" s="160"/>
      <c r="N291" s="160"/>
      <c r="O291" s="160"/>
      <c r="P291" s="160"/>
      <c r="Q291" s="160"/>
      <c r="R291" s="160"/>
      <c r="S291" s="160"/>
      <c r="T291" s="161"/>
      <c r="U291" s="171"/>
    </row>
    <row r="292" spans="1:21" ht="18" x14ac:dyDescent="0.2">
      <c r="A292" s="192" t="s">
        <v>492</v>
      </c>
      <c r="B292" s="173" t="s">
        <v>384</v>
      </c>
      <c r="C292" s="174">
        <v>1</v>
      </c>
      <c r="D292" s="221"/>
      <c r="E292" s="221"/>
      <c r="F292" s="221"/>
      <c r="G292" s="222" t="s">
        <v>182</v>
      </c>
      <c r="H292" s="151"/>
      <c r="I292" s="151"/>
      <c r="J292" s="151"/>
      <c r="K292" s="151"/>
      <c r="L292" s="159"/>
      <c r="M292" s="160"/>
      <c r="N292" s="160"/>
      <c r="O292" s="160"/>
      <c r="P292" s="160"/>
      <c r="Q292" s="160"/>
      <c r="R292" s="160"/>
      <c r="S292" s="160"/>
      <c r="T292" s="161"/>
      <c r="U292" s="171"/>
    </row>
    <row r="293" spans="1:21" ht="18" x14ac:dyDescent="0.2">
      <c r="A293" s="192"/>
      <c r="B293" s="173" t="s">
        <v>385</v>
      </c>
      <c r="C293" s="174">
        <v>1</v>
      </c>
      <c r="D293" s="221"/>
      <c r="E293" s="221"/>
      <c r="F293" s="221"/>
      <c r="G293" s="222" t="s">
        <v>181</v>
      </c>
      <c r="H293" s="151"/>
      <c r="I293" s="151"/>
      <c r="J293" s="151"/>
      <c r="K293" s="151"/>
      <c r="L293" s="159"/>
      <c r="M293" s="160"/>
      <c r="N293" s="160"/>
      <c r="O293" s="160"/>
      <c r="P293" s="160"/>
      <c r="Q293" s="160"/>
      <c r="R293" s="160"/>
      <c r="S293" s="160"/>
      <c r="T293" s="161"/>
      <c r="U293" s="171"/>
    </row>
    <row r="294" spans="1:21" ht="18" x14ac:dyDescent="0.2">
      <c r="A294" s="192" t="s">
        <v>124</v>
      </c>
      <c r="B294" s="173" t="s">
        <v>384</v>
      </c>
      <c r="C294" s="174">
        <v>1</v>
      </c>
      <c r="D294" s="221"/>
      <c r="E294" s="221"/>
      <c r="F294" s="221"/>
      <c r="G294" s="222" t="s">
        <v>182</v>
      </c>
      <c r="H294" s="151"/>
      <c r="I294" s="151"/>
      <c r="J294" s="151"/>
      <c r="K294" s="151"/>
      <c r="L294" s="159"/>
      <c r="M294" s="160"/>
      <c r="N294" s="160"/>
      <c r="O294" s="160"/>
      <c r="P294" s="160"/>
      <c r="Q294" s="160"/>
      <c r="R294" s="160"/>
      <c r="S294" s="160"/>
      <c r="T294" s="161"/>
      <c r="U294" s="171"/>
    </row>
    <row r="295" spans="1:21" ht="18" x14ac:dyDescent="0.2">
      <c r="A295" s="192"/>
      <c r="B295" s="173" t="s">
        <v>385</v>
      </c>
      <c r="C295" s="174">
        <v>1</v>
      </c>
      <c r="D295" s="221"/>
      <c r="E295" s="221"/>
      <c r="F295" s="221"/>
      <c r="G295" s="222" t="s">
        <v>181</v>
      </c>
      <c r="H295" s="151"/>
      <c r="I295" s="151"/>
      <c r="J295" s="151"/>
      <c r="K295" s="151"/>
      <c r="L295" s="159"/>
      <c r="M295" s="160"/>
      <c r="N295" s="160"/>
      <c r="O295" s="160"/>
      <c r="P295" s="160"/>
      <c r="Q295" s="160"/>
      <c r="R295" s="160"/>
      <c r="S295" s="160"/>
      <c r="T295" s="161"/>
      <c r="U295" s="171"/>
    </row>
    <row r="296" spans="1:21" ht="18" x14ac:dyDescent="0.2">
      <c r="A296" s="192" t="s">
        <v>493</v>
      </c>
      <c r="B296" s="173" t="s">
        <v>384</v>
      </c>
      <c r="C296" s="174">
        <v>1</v>
      </c>
      <c r="D296" s="221"/>
      <c r="E296" s="221"/>
      <c r="F296" s="221"/>
      <c r="G296" s="222" t="s">
        <v>182</v>
      </c>
      <c r="H296" s="151"/>
      <c r="I296" s="151"/>
      <c r="J296" s="151"/>
      <c r="K296" s="151"/>
      <c r="L296" s="159"/>
      <c r="M296" s="160"/>
      <c r="N296" s="160"/>
      <c r="O296" s="160"/>
      <c r="P296" s="160"/>
      <c r="Q296" s="160"/>
      <c r="R296" s="160"/>
      <c r="S296" s="160"/>
      <c r="T296" s="161"/>
      <c r="U296" s="171"/>
    </row>
    <row r="297" spans="1:21" ht="14.25" x14ac:dyDescent="0.2">
      <c r="A297" s="178"/>
      <c r="B297" s="189"/>
      <c r="C297" s="174"/>
      <c r="D297" s="186"/>
      <c r="E297" s="186"/>
      <c r="F297" s="186"/>
      <c r="G297" s="187"/>
      <c r="H297" s="151"/>
      <c r="I297" s="151"/>
      <c r="J297" s="151"/>
      <c r="K297" s="151"/>
      <c r="L297" s="159"/>
      <c r="M297" s="160"/>
      <c r="N297" s="160"/>
      <c r="O297" s="160"/>
      <c r="P297" s="160"/>
      <c r="Q297" s="160"/>
      <c r="R297" s="160"/>
      <c r="S297" s="160"/>
      <c r="T297" s="161"/>
      <c r="U297" s="171"/>
    </row>
    <row r="298" spans="1:21" ht="28.5" x14ac:dyDescent="0.2">
      <c r="A298" s="220" t="s">
        <v>494</v>
      </c>
      <c r="B298" s="189"/>
      <c r="C298" s="174"/>
      <c r="D298" s="186"/>
      <c r="E298" s="186"/>
      <c r="F298" s="186"/>
      <c r="G298" s="187"/>
      <c r="H298" s="151"/>
      <c r="I298" s="151"/>
      <c r="J298" s="151"/>
      <c r="K298" s="151"/>
      <c r="L298" s="159"/>
      <c r="M298" s="160"/>
      <c r="N298" s="160"/>
      <c r="O298" s="160"/>
      <c r="P298" s="160"/>
      <c r="Q298" s="160"/>
      <c r="R298" s="160"/>
      <c r="S298" s="160"/>
      <c r="T298" s="161"/>
      <c r="U298" s="171"/>
    </row>
    <row r="299" spans="1:21" ht="12.75" x14ac:dyDescent="0.2">
      <c r="A299" s="194" t="s">
        <v>55</v>
      </c>
      <c r="B299" s="173" t="s">
        <v>495</v>
      </c>
      <c r="C299" s="174">
        <v>1</v>
      </c>
      <c r="D299" s="186"/>
      <c r="E299" s="184"/>
      <c r="F299" s="186"/>
      <c r="G299" s="187" t="s">
        <v>182</v>
      </c>
      <c r="H299" s="151"/>
      <c r="I299" s="151"/>
      <c r="J299" s="151"/>
      <c r="K299" s="151"/>
      <c r="L299" s="159"/>
      <c r="M299" s="160"/>
      <c r="N299" s="160"/>
      <c r="O299" s="160"/>
      <c r="P299" s="160"/>
      <c r="Q299" s="160"/>
      <c r="R299" s="160"/>
      <c r="S299" s="160"/>
      <c r="T299" s="161"/>
      <c r="U299" s="171"/>
    </row>
    <row r="300" spans="1:21" ht="12.75" x14ac:dyDescent="0.2">
      <c r="A300" s="224"/>
      <c r="B300" s="225"/>
      <c r="C300" s="174"/>
      <c r="D300" s="186"/>
      <c r="E300" s="190"/>
      <c r="F300" s="186"/>
      <c r="G300" s="187"/>
      <c r="H300" s="151"/>
      <c r="I300" s="151"/>
      <c r="J300" s="151"/>
      <c r="K300" s="151"/>
      <c r="L300" s="159"/>
      <c r="M300" s="160"/>
      <c r="N300" s="160"/>
      <c r="O300" s="160"/>
      <c r="P300" s="160"/>
      <c r="Q300" s="160"/>
      <c r="R300" s="160"/>
      <c r="S300" s="160"/>
      <c r="T300" s="161"/>
      <c r="U300" s="171"/>
    </row>
    <row r="301" spans="1:21" ht="12.75" x14ac:dyDescent="0.2">
      <c r="A301" s="194" t="s">
        <v>56</v>
      </c>
      <c r="B301" s="173" t="s">
        <v>495</v>
      </c>
      <c r="C301" s="174">
        <v>1</v>
      </c>
      <c r="D301" s="186"/>
      <c r="E301" s="191"/>
      <c r="F301" s="186"/>
      <c r="G301" s="187" t="s">
        <v>182</v>
      </c>
      <c r="H301" s="151"/>
      <c r="I301" s="151"/>
      <c r="J301" s="151"/>
      <c r="K301" s="151"/>
      <c r="L301" s="159"/>
      <c r="M301" s="160"/>
      <c r="N301" s="160"/>
      <c r="O301" s="160"/>
      <c r="P301" s="160"/>
      <c r="Q301" s="160"/>
      <c r="R301" s="160"/>
      <c r="S301" s="160"/>
      <c r="T301" s="161"/>
      <c r="U301" s="171"/>
    </row>
    <row r="302" spans="1:21" ht="12.75" x14ac:dyDescent="0.2">
      <c r="A302" s="224"/>
      <c r="B302" s="225"/>
      <c r="C302" s="174"/>
      <c r="D302" s="186"/>
      <c r="E302" s="191"/>
      <c r="F302" s="184"/>
      <c r="G302" s="187"/>
      <c r="H302" s="151"/>
      <c r="I302" s="151"/>
      <c r="J302" s="151"/>
      <c r="K302" s="151"/>
      <c r="L302" s="159"/>
      <c r="M302" s="160"/>
      <c r="N302" s="160"/>
      <c r="O302" s="160"/>
      <c r="P302" s="160"/>
      <c r="Q302" s="160"/>
      <c r="R302" s="160"/>
      <c r="S302" s="160"/>
      <c r="T302" s="161"/>
      <c r="U302" s="171"/>
    </row>
    <row r="303" spans="1:21" ht="12.75" x14ac:dyDescent="0.2">
      <c r="A303" s="194" t="s">
        <v>57</v>
      </c>
      <c r="B303" s="173"/>
      <c r="C303" s="174"/>
      <c r="D303" s="186"/>
      <c r="E303" s="186"/>
      <c r="F303" s="184"/>
      <c r="G303" s="187"/>
      <c r="H303" s="151"/>
      <c r="I303" s="151"/>
      <c r="J303" s="151"/>
      <c r="K303" s="151"/>
      <c r="L303" s="159"/>
      <c r="M303" s="160"/>
      <c r="N303" s="160"/>
      <c r="O303" s="160"/>
      <c r="P303" s="160"/>
      <c r="Q303" s="160"/>
      <c r="R303" s="160"/>
      <c r="S303" s="160"/>
      <c r="T303" s="161"/>
      <c r="U303" s="171"/>
    </row>
    <row r="304" spans="1:21" ht="12.75" x14ac:dyDescent="0.2">
      <c r="A304" s="178" t="s">
        <v>637</v>
      </c>
      <c r="B304" s="173" t="s">
        <v>495</v>
      </c>
      <c r="C304" s="174">
        <v>1</v>
      </c>
      <c r="D304" s="186"/>
      <c r="E304" s="186"/>
      <c r="F304" s="190"/>
      <c r="G304" s="187" t="s">
        <v>182</v>
      </c>
      <c r="H304" s="151"/>
      <c r="I304" s="151"/>
      <c r="J304" s="151"/>
      <c r="K304" s="151"/>
      <c r="L304" s="159"/>
      <c r="M304" s="160"/>
      <c r="N304" s="160"/>
      <c r="O304" s="160"/>
      <c r="P304" s="160"/>
      <c r="Q304" s="160"/>
      <c r="R304" s="160"/>
      <c r="S304" s="160"/>
      <c r="T304" s="161"/>
      <c r="U304" s="171"/>
    </row>
    <row r="305" spans="1:21" ht="12.75" x14ac:dyDescent="0.2">
      <c r="A305" s="178" t="s">
        <v>496</v>
      </c>
      <c r="B305" s="173"/>
      <c r="C305" s="174"/>
      <c r="D305" s="186"/>
      <c r="E305" s="186"/>
      <c r="F305" s="190"/>
      <c r="G305" s="187"/>
      <c r="H305" s="151"/>
      <c r="I305" s="151"/>
      <c r="J305" s="151"/>
      <c r="K305" s="151"/>
      <c r="L305" s="159"/>
      <c r="M305" s="160"/>
      <c r="N305" s="160"/>
      <c r="O305" s="160"/>
      <c r="P305" s="160"/>
      <c r="Q305" s="160"/>
      <c r="R305" s="160"/>
      <c r="S305" s="160"/>
      <c r="T305" s="161"/>
      <c r="U305" s="171"/>
    </row>
    <row r="306" spans="1:21" ht="31.5" x14ac:dyDescent="0.2">
      <c r="A306" s="192" t="s">
        <v>497</v>
      </c>
      <c r="B306" s="173" t="s">
        <v>495</v>
      </c>
      <c r="C306" s="174">
        <v>1</v>
      </c>
      <c r="D306" s="186"/>
      <c r="E306" s="186"/>
      <c r="F306" s="190"/>
      <c r="G306" s="187" t="s">
        <v>182</v>
      </c>
      <c r="H306" s="151"/>
      <c r="I306" s="151"/>
      <c r="J306" s="151"/>
      <c r="K306" s="151"/>
      <c r="L306" s="159"/>
      <c r="M306" s="160"/>
      <c r="N306" s="160"/>
      <c r="O306" s="160"/>
      <c r="P306" s="160"/>
      <c r="Q306" s="160"/>
      <c r="R306" s="160"/>
      <c r="S306" s="160"/>
      <c r="T306" s="161"/>
      <c r="U306" s="171"/>
    </row>
    <row r="307" spans="1:21" ht="12.75" x14ac:dyDescent="0.2">
      <c r="A307" s="192" t="s">
        <v>498</v>
      </c>
      <c r="B307" s="173" t="s">
        <v>495</v>
      </c>
      <c r="C307" s="174">
        <v>1</v>
      </c>
      <c r="D307" s="186"/>
      <c r="E307" s="186"/>
      <c r="F307" s="190"/>
      <c r="G307" s="187" t="s">
        <v>182</v>
      </c>
      <c r="H307" s="151"/>
      <c r="I307" s="151"/>
      <c r="J307" s="151"/>
      <c r="K307" s="151"/>
      <c r="L307" s="159"/>
      <c r="M307" s="160"/>
      <c r="N307" s="160"/>
      <c r="O307" s="160"/>
      <c r="P307" s="160"/>
      <c r="Q307" s="160"/>
      <c r="R307" s="160"/>
      <c r="S307" s="160"/>
      <c r="T307" s="161"/>
      <c r="U307" s="171"/>
    </row>
    <row r="308" spans="1:21" ht="21" x14ac:dyDescent="0.2">
      <c r="A308" s="192" t="s">
        <v>499</v>
      </c>
      <c r="B308" s="173" t="s">
        <v>495</v>
      </c>
      <c r="C308" s="174">
        <v>1</v>
      </c>
      <c r="D308" s="186"/>
      <c r="E308" s="186"/>
      <c r="F308" s="190"/>
      <c r="G308" s="187" t="s">
        <v>182</v>
      </c>
      <c r="H308" s="151"/>
      <c r="I308" s="151"/>
      <c r="J308" s="151"/>
      <c r="K308" s="151"/>
      <c r="L308" s="159"/>
      <c r="M308" s="160"/>
      <c r="N308" s="160"/>
      <c r="O308" s="160"/>
      <c r="P308" s="160"/>
      <c r="Q308" s="160"/>
      <c r="R308" s="160"/>
      <c r="S308" s="160"/>
      <c r="T308" s="161"/>
      <c r="U308" s="171"/>
    </row>
    <row r="309" spans="1:21" ht="21" x14ac:dyDescent="0.2">
      <c r="A309" s="192" t="s">
        <v>500</v>
      </c>
      <c r="B309" s="173" t="s">
        <v>495</v>
      </c>
      <c r="C309" s="174">
        <v>1</v>
      </c>
      <c r="D309" s="186"/>
      <c r="E309" s="186"/>
      <c r="F309" s="190"/>
      <c r="G309" s="187" t="s">
        <v>182</v>
      </c>
      <c r="H309" s="151"/>
      <c r="I309" s="151"/>
      <c r="J309" s="151"/>
      <c r="K309" s="151"/>
      <c r="L309" s="159"/>
      <c r="M309" s="160"/>
      <c r="N309" s="160"/>
      <c r="O309" s="160"/>
      <c r="P309" s="160"/>
      <c r="Q309" s="160"/>
      <c r="R309" s="160"/>
      <c r="S309" s="160"/>
      <c r="T309" s="161"/>
      <c r="U309" s="171"/>
    </row>
    <row r="310" spans="1:21" ht="12.75" x14ac:dyDescent="0.2">
      <c r="A310" s="192" t="s">
        <v>501</v>
      </c>
      <c r="B310" s="173" t="s">
        <v>495</v>
      </c>
      <c r="C310" s="174">
        <v>1</v>
      </c>
      <c r="D310" s="186"/>
      <c r="E310" s="186"/>
      <c r="F310" s="190"/>
      <c r="G310" s="187" t="s">
        <v>182</v>
      </c>
      <c r="H310" s="151"/>
      <c r="I310" s="151"/>
      <c r="J310" s="151"/>
      <c r="K310" s="151"/>
      <c r="L310" s="159"/>
      <c r="M310" s="160"/>
      <c r="N310" s="160"/>
      <c r="O310" s="160"/>
      <c r="P310" s="160"/>
      <c r="Q310" s="160"/>
      <c r="R310" s="160"/>
      <c r="S310" s="160"/>
      <c r="T310" s="161"/>
      <c r="U310" s="171"/>
    </row>
    <row r="311" spans="1:21" ht="21" x14ac:dyDescent="0.2">
      <c r="A311" s="192" t="s">
        <v>502</v>
      </c>
      <c r="B311" s="173" t="s">
        <v>495</v>
      </c>
      <c r="C311" s="174">
        <v>1</v>
      </c>
      <c r="D311" s="186"/>
      <c r="E311" s="186"/>
      <c r="F311" s="190"/>
      <c r="G311" s="187" t="s">
        <v>182</v>
      </c>
      <c r="H311" s="151"/>
      <c r="I311" s="151"/>
      <c r="J311" s="151"/>
      <c r="K311" s="151"/>
      <c r="L311" s="159"/>
      <c r="M311" s="160"/>
      <c r="N311" s="160"/>
      <c r="O311" s="160"/>
      <c r="P311" s="160"/>
      <c r="Q311" s="160"/>
      <c r="R311" s="160"/>
      <c r="S311" s="160"/>
      <c r="T311" s="161"/>
      <c r="U311" s="171"/>
    </row>
    <row r="312" spans="1:21" ht="12.75" x14ac:dyDescent="0.2">
      <c r="A312" s="226"/>
      <c r="B312" s="225"/>
      <c r="C312" s="174"/>
      <c r="D312" s="186"/>
      <c r="E312" s="186"/>
      <c r="F312" s="190"/>
      <c r="G312" s="187"/>
      <c r="H312" s="151"/>
      <c r="I312" s="151"/>
      <c r="J312" s="151"/>
      <c r="K312" s="151"/>
      <c r="L312" s="159"/>
      <c r="M312" s="160"/>
      <c r="N312" s="160"/>
      <c r="O312" s="160"/>
      <c r="P312" s="160"/>
      <c r="Q312" s="160"/>
      <c r="R312" s="160"/>
      <c r="S312" s="160"/>
      <c r="T312" s="161"/>
      <c r="U312" s="171"/>
    </row>
    <row r="313" spans="1:21" ht="12.75" x14ac:dyDescent="0.2">
      <c r="A313" s="178" t="s">
        <v>636</v>
      </c>
      <c r="B313" s="173" t="s">
        <v>495</v>
      </c>
      <c r="C313" s="174">
        <v>1</v>
      </c>
      <c r="D313" s="186"/>
      <c r="E313" s="186"/>
      <c r="F313" s="190"/>
      <c r="G313" s="187" t="s">
        <v>182</v>
      </c>
      <c r="H313" s="151"/>
      <c r="I313" s="151"/>
      <c r="J313" s="151"/>
      <c r="K313" s="151"/>
      <c r="L313" s="159"/>
      <c r="M313" s="160"/>
      <c r="N313" s="160"/>
      <c r="O313" s="160"/>
      <c r="P313" s="160"/>
      <c r="Q313" s="160"/>
      <c r="R313" s="160"/>
      <c r="S313" s="160"/>
      <c r="T313" s="161"/>
      <c r="U313" s="171"/>
    </row>
    <row r="314" spans="1:21" ht="12.75" x14ac:dyDescent="0.2">
      <c r="A314" s="178" t="s">
        <v>496</v>
      </c>
      <c r="B314" s="173"/>
      <c r="C314" s="174"/>
      <c r="D314" s="186"/>
      <c r="E314" s="186"/>
      <c r="F314" s="190"/>
      <c r="G314" s="187"/>
      <c r="H314" s="151"/>
      <c r="I314" s="151"/>
      <c r="J314" s="151"/>
      <c r="K314" s="151"/>
      <c r="L314" s="159"/>
      <c r="M314" s="160"/>
      <c r="N314" s="160"/>
      <c r="O314" s="160"/>
      <c r="P314" s="160"/>
      <c r="Q314" s="160"/>
      <c r="R314" s="160"/>
      <c r="S314" s="160"/>
      <c r="T314" s="161"/>
      <c r="U314" s="171"/>
    </row>
    <row r="315" spans="1:21" ht="31.5" x14ac:dyDescent="0.2">
      <c r="A315" s="192" t="s">
        <v>497</v>
      </c>
      <c r="B315" s="173" t="s">
        <v>495</v>
      </c>
      <c r="C315" s="174">
        <v>1</v>
      </c>
      <c r="D315" s="186"/>
      <c r="E315" s="186"/>
      <c r="F315" s="190"/>
      <c r="G315" s="187" t="s">
        <v>182</v>
      </c>
      <c r="H315" s="151"/>
      <c r="I315" s="151"/>
      <c r="J315" s="151"/>
      <c r="K315" s="151"/>
      <c r="L315" s="159"/>
      <c r="M315" s="160"/>
      <c r="N315" s="160"/>
      <c r="O315" s="160"/>
      <c r="P315" s="160"/>
      <c r="Q315" s="160"/>
      <c r="R315" s="160"/>
      <c r="S315" s="160"/>
      <c r="T315" s="161"/>
      <c r="U315" s="171"/>
    </row>
    <row r="316" spans="1:21" ht="21" x14ac:dyDescent="0.2">
      <c r="A316" s="192" t="s">
        <v>499</v>
      </c>
      <c r="B316" s="173" t="s">
        <v>495</v>
      </c>
      <c r="C316" s="174">
        <v>1</v>
      </c>
      <c r="D316" s="186"/>
      <c r="E316" s="186"/>
      <c r="F316" s="190"/>
      <c r="G316" s="187" t="s">
        <v>182</v>
      </c>
      <c r="H316" s="151"/>
      <c r="I316" s="151"/>
      <c r="J316" s="151"/>
      <c r="K316" s="151"/>
      <c r="L316" s="159"/>
      <c r="M316" s="160"/>
      <c r="N316" s="160"/>
      <c r="O316" s="160"/>
      <c r="P316" s="160"/>
      <c r="Q316" s="160"/>
      <c r="R316" s="160"/>
      <c r="S316" s="160"/>
      <c r="T316" s="161"/>
      <c r="U316" s="171"/>
    </row>
    <row r="317" spans="1:21" ht="21" x14ac:dyDescent="0.2">
      <c r="A317" s="192" t="s">
        <v>503</v>
      </c>
      <c r="B317" s="173" t="s">
        <v>495</v>
      </c>
      <c r="C317" s="174">
        <v>1</v>
      </c>
      <c r="D317" s="186"/>
      <c r="E317" s="186"/>
      <c r="F317" s="190"/>
      <c r="G317" s="187" t="s">
        <v>182</v>
      </c>
      <c r="H317" s="151"/>
      <c r="I317" s="151"/>
      <c r="J317" s="151"/>
      <c r="K317" s="151"/>
      <c r="L317" s="159"/>
      <c r="M317" s="160"/>
      <c r="N317" s="160"/>
      <c r="O317" s="160"/>
      <c r="P317" s="160"/>
      <c r="Q317" s="160"/>
      <c r="R317" s="160"/>
      <c r="S317" s="160"/>
      <c r="T317" s="161"/>
      <c r="U317" s="171"/>
    </row>
    <row r="318" spans="1:21" ht="12.75" x14ac:dyDescent="0.2">
      <c r="A318" s="192" t="s">
        <v>501</v>
      </c>
      <c r="B318" s="173" t="s">
        <v>495</v>
      </c>
      <c r="C318" s="174">
        <v>1</v>
      </c>
      <c r="D318" s="186"/>
      <c r="E318" s="186"/>
      <c r="F318" s="190"/>
      <c r="G318" s="187" t="s">
        <v>182</v>
      </c>
      <c r="H318" s="151"/>
      <c r="I318" s="151"/>
      <c r="J318" s="151"/>
      <c r="K318" s="151"/>
      <c r="L318" s="159"/>
      <c r="M318" s="160"/>
      <c r="N318" s="160"/>
      <c r="O318" s="160"/>
      <c r="P318" s="160"/>
      <c r="Q318" s="160"/>
      <c r="R318" s="160"/>
      <c r="S318" s="160"/>
      <c r="T318" s="161"/>
      <c r="U318" s="171"/>
    </row>
    <row r="319" spans="1:21" ht="21" x14ac:dyDescent="0.2">
      <c r="A319" s="192" t="s">
        <v>502</v>
      </c>
      <c r="B319" s="173" t="s">
        <v>495</v>
      </c>
      <c r="C319" s="174">
        <v>1</v>
      </c>
      <c r="D319" s="186"/>
      <c r="E319" s="186"/>
      <c r="F319" s="190"/>
      <c r="G319" s="187" t="s">
        <v>182</v>
      </c>
      <c r="H319" s="151"/>
      <c r="I319" s="151"/>
      <c r="J319" s="151"/>
      <c r="K319" s="151"/>
      <c r="L319" s="159"/>
      <c r="M319" s="160"/>
      <c r="N319" s="160"/>
      <c r="O319" s="160"/>
      <c r="P319" s="160"/>
      <c r="Q319" s="160"/>
      <c r="R319" s="160"/>
      <c r="S319" s="160"/>
      <c r="T319" s="161"/>
      <c r="U319" s="171"/>
    </row>
    <row r="320" spans="1:21" ht="12.75" x14ac:dyDescent="0.2">
      <c r="A320" s="226"/>
      <c r="B320" s="225"/>
      <c r="C320" s="174"/>
      <c r="D320" s="186"/>
      <c r="E320" s="186"/>
      <c r="F320" s="190"/>
      <c r="G320" s="187"/>
      <c r="H320" s="151"/>
      <c r="I320" s="151"/>
      <c r="J320" s="151"/>
      <c r="K320" s="151"/>
      <c r="L320" s="159"/>
      <c r="M320" s="160"/>
      <c r="N320" s="160"/>
      <c r="O320" s="160"/>
      <c r="P320" s="160"/>
      <c r="Q320" s="160"/>
      <c r="R320" s="160"/>
      <c r="S320" s="160"/>
      <c r="T320" s="161"/>
      <c r="U320" s="171"/>
    </row>
    <row r="321" spans="1:21" ht="12.75" x14ac:dyDescent="0.2">
      <c r="A321" s="227"/>
      <c r="B321" s="225"/>
      <c r="C321" s="174"/>
      <c r="D321" s="186"/>
      <c r="E321" s="186"/>
      <c r="F321" s="190"/>
      <c r="G321" s="187"/>
      <c r="H321" s="151"/>
      <c r="I321" s="151"/>
      <c r="J321" s="151"/>
      <c r="K321" s="151"/>
      <c r="L321" s="159"/>
      <c r="M321" s="160"/>
      <c r="N321" s="160"/>
      <c r="O321" s="160"/>
      <c r="P321" s="160"/>
      <c r="Q321" s="160"/>
      <c r="R321" s="160"/>
      <c r="S321" s="160"/>
      <c r="T321" s="161"/>
      <c r="U321" s="171"/>
    </row>
    <row r="322" spans="1:21" ht="12.75" x14ac:dyDescent="0.2">
      <c r="A322" s="226"/>
      <c r="B322" s="225"/>
      <c r="C322" s="174"/>
      <c r="D322" s="186"/>
      <c r="E322" s="186"/>
      <c r="F322" s="190"/>
      <c r="G322" s="187"/>
      <c r="H322" s="151"/>
      <c r="I322" s="151"/>
      <c r="J322" s="151"/>
      <c r="K322" s="151"/>
      <c r="L322" s="159"/>
      <c r="M322" s="160"/>
      <c r="N322" s="160"/>
      <c r="O322" s="160"/>
      <c r="P322" s="160"/>
      <c r="Q322" s="160"/>
      <c r="R322" s="160"/>
      <c r="S322" s="160"/>
      <c r="T322" s="161"/>
      <c r="U322" s="171"/>
    </row>
    <row r="323" spans="1:21" ht="12.75" x14ac:dyDescent="0.2">
      <c r="A323" s="226"/>
      <c r="B323" s="225"/>
      <c r="C323" s="174"/>
      <c r="D323" s="186"/>
      <c r="E323" s="186"/>
      <c r="F323" s="190"/>
      <c r="G323" s="187"/>
      <c r="H323" s="151"/>
      <c r="I323" s="151"/>
      <c r="J323" s="151"/>
      <c r="K323" s="151"/>
      <c r="L323" s="159"/>
      <c r="M323" s="160"/>
      <c r="N323" s="160"/>
      <c r="O323" s="160"/>
      <c r="P323" s="160"/>
      <c r="Q323" s="160"/>
      <c r="R323" s="160"/>
      <c r="S323" s="160"/>
      <c r="T323" s="161"/>
      <c r="U323" s="171"/>
    </row>
    <row r="324" spans="1:21" ht="12.75" x14ac:dyDescent="0.2">
      <c r="A324" s="226"/>
      <c r="B324" s="225"/>
      <c r="C324" s="174"/>
      <c r="D324" s="186"/>
      <c r="E324" s="186"/>
      <c r="F324" s="190"/>
      <c r="G324" s="187"/>
      <c r="H324" s="151"/>
      <c r="I324" s="151"/>
      <c r="J324" s="151"/>
      <c r="K324" s="151"/>
      <c r="L324" s="159"/>
      <c r="M324" s="160"/>
      <c r="N324" s="160"/>
      <c r="O324" s="160"/>
      <c r="P324" s="160"/>
      <c r="Q324" s="160"/>
      <c r="R324" s="160"/>
      <c r="S324" s="160"/>
      <c r="T324" s="161"/>
      <c r="U324" s="171"/>
    </row>
    <row r="325" spans="1:21" ht="12.75" x14ac:dyDescent="0.2">
      <c r="A325" s="226"/>
      <c r="B325" s="225"/>
      <c r="C325" s="174"/>
      <c r="D325" s="186"/>
      <c r="E325" s="186"/>
      <c r="F325" s="190"/>
      <c r="G325" s="187"/>
      <c r="H325" s="151"/>
      <c r="I325" s="151"/>
      <c r="J325" s="151"/>
      <c r="K325" s="151"/>
      <c r="L325" s="159"/>
      <c r="M325" s="160"/>
      <c r="N325" s="160"/>
      <c r="O325" s="160"/>
      <c r="P325" s="160"/>
      <c r="Q325" s="160"/>
      <c r="R325" s="160"/>
      <c r="S325" s="160"/>
      <c r="T325" s="161"/>
      <c r="U325" s="171"/>
    </row>
    <row r="326" spans="1:21" ht="12.75" x14ac:dyDescent="0.2">
      <c r="A326" s="194" t="s">
        <v>941</v>
      </c>
      <c r="B326" s="173"/>
      <c r="C326" s="174"/>
      <c r="D326" s="186"/>
      <c r="E326" s="186"/>
      <c r="F326" s="190"/>
      <c r="G326" s="187"/>
      <c r="H326" s="151"/>
      <c r="I326" s="151"/>
      <c r="J326" s="151"/>
      <c r="K326" s="151"/>
      <c r="L326" s="159"/>
      <c r="M326" s="160"/>
      <c r="N326" s="160"/>
      <c r="O326" s="160"/>
      <c r="P326" s="160"/>
      <c r="Q326" s="160"/>
      <c r="R326" s="160"/>
      <c r="S326" s="160"/>
      <c r="T326" s="161"/>
      <c r="U326" s="171"/>
    </row>
    <row r="327" spans="1:21" ht="12.75" x14ac:dyDescent="0.2">
      <c r="A327" s="178" t="s">
        <v>637</v>
      </c>
      <c r="B327" s="173" t="s">
        <v>495</v>
      </c>
      <c r="C327" s="174">
        <v>1</v>
      </c>
      <c r="D327" s="186"/>
      <c r="E327" s="186"/>
      <c r="F327" s="190"/>
      <c r="G327" s="187" t="s">
        <v>182</v>
      </c>
      <c r="H327" s="151"/>
      <c r="I327" s="151"/>
      <c r="J327" s="151"/>
      <c r="K327" s="151"/>
      <c r="L327" s="159"/>
      <c r="M327" s="160"/>
      <c r="N327" s="160"/>
      <c r="O327" s="160"/>
      <c r="P327" s="160"/>
      <c r="Q327" s="160"/>
      <c r="R327" s="160"/>
      <c r="S327" s="160"/>
      <c r="T327" s="161"/>
      <c r="U327" s="171"/>
    </row>
    <row r="328" spans="1:21" ht="12.75" x14ac:dyDescent="0.2">
      <c r="A328" s="178" t="s">
        <v>496</v>
      </c>
      <c r="B328" s="173"/>
      <c r="C328" s="174"/>
      <c r="D328" s="186"/>
      <c r="E328" s="186"/>
      <c r="F328" s="190"/>
      <c r="G328" s="187"/>
      <c r="H328" s="151"/>
      <c r="I328" s="151"/>
      <c r="J328" s="151"/>
      <c r="K328" s="151"/>
      <c r="L328" s="159"/>
      <c r="M328" s="160"/>
      <c r="N328" s="160"/>
      <c r="O328" s="160"/>
      <c r="P328" s="160"/>
      <c r="Q328" s="160"/>
      <c r="R328" s="160"/>
      <c r="S328" s="160"/>
      <c r="T328" s="161"/>
      <c r="U328" s="171"/>
    </row>
    <row r="329" spans="1:21" ht="31.5" x14ac:dyDescent="0.2">
      <c r="A329" s="192" t="s">
        <v>497</v>
      </c>
      <c r="B329" s="173" t="s">
        <v>495</v>
      </c>
      <c r="C329" s="174">
        <v>1</v>
      </c>
      <c r="D329" s="186"/>
      <c r="E329" s="186"/>
      <c r="F329" s="190"/>
      <c r="G329" s="187" t="s">
        <v>182</v>
      </c>
      <c r="H329" s="151"/>
      <c r="I329" s="151"/>
      <c r="J329" s="151"/>
      <c r="K329" s="151"/>
      <c r="L329" s="159"/>
      <c r="M329" s="160"/>
      <c r="N329" s="160"/>
      <c r="O329" s="160"/>
      <c r="P329" s="160"/>
      <c r="Q329" s="160"/>
      <c r="R329" s="160"/>
      <c r="S329" s="160"/>
      <c r="T329" s="161"/>
      <c r="U329" s="171"/>
    </row>
    <row r="330" spans="1:21" ht="12.75" x14ac:dyDescent="0.2">
      <c r="A330" s="192" t="s">
        <v>498</v>
      </c>
      <c r="B330" s="173" t="s">
        <v>495</v>
      </c>
      <c r="C330" s="174">
        <v>1</v>
      </c>
      <c r="D330" s="186"/>
      <c r="E330" s="186"/>
      <c r="F330" s="190"/>
      <c r="G330" s="187" t="s">
        <v>182</v>
      </c>
      <c r="H330" s="151"/>
      <c r="I330" s="151"/>
      <c r="J330" s="151"/>
      <c r="K330" s="151"/>
      <c r="L330" s="159"/>
      <c r="M330" s="160"/>
      <c r="N330" s="160"/>
      <c r="O330" s="160"/>
      <c r="P330" s="160"/>
      <c r="Q330" s="160"/>
      <c r="R330" s="160"/>
      <c r="S330" s="160"/>
      <c r="T330" s="161"/>
      <c r="U330" s="171"/>
    </row>
    <row r="331" spans="1:21" ht="21" x14ac:dyDescent="0.2">
      <c r="A331" s="192" t="s">
        <v>499</v>
      </c>
      <c r="B331" s="173" t="s">
        <v>495</v>
      </c>
      <c r="C331" s="174">
        <v>1</v>
      </c>
      <c r="D331" s="186"/>
      <c r="E331" s="186"/>
      <c r="F331" s="190"/>
      <c r="G331" s="187" t="s">
        <v>182</v>
      </c>
      <c r="H331" s="151"/>
      <c r="I331" s="151"/>
      <c r="J331" s="151"/>
      <c r="K331" s="151"/>
      <c r="L331" s="159"/>
      <c r="M331" s="160"/>
      <c r="N331" s="160"/>
      <c r="O331" s="160"/>
      <c r="P331" s="160"/>
      <c r="Q331" s="160"/>
      <c r="R331" s="160"/>
      <c r="S331" s="160"/>
      <c r="T331" s="161"/>
      <c r="U331" s="171"/>
    </row>
    <row r="332" spans="1:21" ht="21" x14ac:dyDescent="0.2">
      <c r="A332" s="192" t="s">
        <v>500</v>
      </c>
      <c r="B332" s="173" t="s">
        <v>495</v>
      </c>
      <c r="C332" s="174">
        <v>1</v>
      </c>
      <c r="D332" s="186"/>
      <c r="E332" s="186"/>
      <c r="F332" s="190"/>
      <c r="G332" s="187" t="s">
        <v>182</v>
      </c>
      <c r="H332" s="151"/>
      <c r="I332" s="151"/>
      <c r="J332" s="151"/>
      <c r="K332" s="151"/>
      <c r="L332" s="159"/>
      <c r="M332" s="160"/>
      <c r="N332" s="160"/>
      <c r="O332" s="160"/>
      <c r="P332" s="160"/>
      <c r="Q332" s="160"/>
      <c r="R332" s="160"/>
      <c r="S332" s="160"/>
      <c r="T332" s="161"/>
      <c r="U332" s="171"/>
    </row>
    <row r="333" spans="1:21" ht="12.75" x14ac:dyDescent="0.2">
      <c r="A333" s="192" t="s">
        <v>501</v>
      </c>
      <c r="B333" s="173" t="s">
        <v>495</v>
      </c>
      <c r="C333" s="174">
        <v>1</v>
      </c>
      <c r="D333" s="186"/>
      <c r="E333" s="186"/>
      <c r="F333" s="190"/>
      <c r="G333" s="187" t="s">
        <v>182</v>
      </c>
      <c r="H333" s="151"/>
      <c r="I333" s="151"/>
      <c r="J333" s="151"/>
      <c r="K333" s="151"/>
      <c r="L333" s="159"/>
      <c r="M333" s="160"/>
      <c r="N333" s="160"/>
      <c r="O333" s="160"/>
      <c r="P333" s="160"/>
      <c r="Q333" s="160"/>
      <c r="R333" s="160"/>
      <c r="S333" s="160"/>
      <c r="T333" s="161"/>
      <c r="U333" s="171"/>
    </row>
    <row r="334" spans="1:21" ht="21" x14ac:dyDescent="0.2">
      <c r="A334" s="192" t="s">
        <v>502</v>
      </c>
      <c r="B334" s="173" t="s">
        <v>495</v>
      </c>
      <c r="C334" s="174">
        <v>1</v>
      </c>
      <c r="D334" s="186"/>
      <c r="E334" s="186"/>
      <c r="F334" s="190"/>
      <c r="G334" s="187" t="s">
        <v>182</v>
      </c>
      <c r="H334" s="151"/>
      <c r="I334" s="151"/>
      <c r="J334" s="151"/>
      <c r="K334" s="151"/>
      <c r="L334" s="159"/>
      <c r="M334" s="160"/>
      <c r="N334" s="160"/>
      <c r="O334" s="160"/>
      <c r="P334" s="160"/>
      <c r="Q334" s="160"/>
      <c r="R334" s="160"/>
      <c r="S334" s="160"/>
      <c r="T334" s="161"/>
      <c r="U334" s="171"/>
    </row>
    <row r="335" spans="1:21" ht="12.75" x14ac:dyDescent="0.2">
      <c r="A335" s="226"/>
      <c r="B335" s="225"/>
      <c r="C335" s="174"/>
      <c r="D335" s="186"/>
      <c r="E335" s="186"/>
      <c r="F335" s="190"/>
      <c r="G335" s="187"/>
      <c r="H335" s="151"/>
      <c r="I335" s="151"/>
      <c r="J335" s="151"/>
      <c r="K335" s="151"/>
      <c r="L335" s="159"/>
      <c r="M335" s="160"/>
      <c r="N335" s="160"/>
      <c r="O335" s="160"/>
      <c r="P335" s="160"/>
      <c r="Q335" s="160"/>
      <c r="R335" s="160"/>
      <c r="S335" s="160"/>
      <c r="T335" s="161"/>
      <c r="U335" s="171"/>
    </row>
    <row r="336" spans="1:21" ht="12.75" x14ac:dyDescent="0.2">
      <c r="A336" s="178" t="s">
        <v>636</v>
      </c>
      <c r="B336" s="173" t="s">
        <v>495</v>
      </c>
      <c r="C336" s="174">
        <v>1</v>
      </c>
      <c r="D336" s="186"/>
      <c r="E336" s="186"/>
      <c r="F336" s="190"/>
      <c r="G336" s="187" t="s">
        <v>182</v>
      </c>
      <c r="H336" s="151"/>
      <c r="I336" s="151"/>
      <c r="J336" s="151"/>
      <c r="K336" s="151"/>
      <c r="L336" s="159"/>
      <c r="M336" s="160"/>
      <c r="N336" s="160"/>
      <c r="O336" s="160"/>
      <c r="P336" s="160"/>
      <c r="Q336" s="160"/>
      <c r="R336" s="160"/>
      <c r="S336" s="160"/>
      <c r="T336" s="161"/>
      <c r="U336" s="171"/>
    </row>
    <row r="337" spans="1:21" ht="12.75" x14ac:dyDescent="0.2">
      <c r="A337" s="178" t="s">
        <v>496</v>
      </c>
      <c r="B337" s="173"/>
      <c r="C337" s="174"/>
      <c r="D337" s="186"/>
      <c r="E337" s="186"/>
      <c r="F337" s="190"/>
      <c r="G337" s="187"/>
      <c r="H337" s="151"/>
      <c r="I337" s="151"/>
      <c r="J337" s="151"/>
      <c r="K337" s="151"/>
      <c r="L337" s="159"/>
      <c r="M337" s="160"/>
      <c r="N337" s="160"/>
      <c r="O337" s="160"/>
      <c r="P337" s="160"/>
      <c r="Q337" s="160"/>
      <c r="R337" s="160"/>
      <c r="S337" s="160"/>
      <c r="T337" s="161"/>
      <c r="U337" s="171"/>
    </row>
    <row r="338" spans="1:21" ht="31.5" x14ac:dyDescent="0.2">
      <c r="A338" s="192" t="s">
        <v>497</v>
      </c>
      <c r="B338" s="173" t="s">
        <v>495</v>
      </c>
      <c r="C338" s="174">
        <v>1</v>
      </c>
      <c r="D338" s="186"/>
      <c r="E338" s="186"/>
      <c r="F338" s="190"/>
      <c r="G338" s="187" t="s">
        <v>182</v>
      </c>
      <c r="H338" s="151"/>
      <c r="I338" s="151"/>
      <c r="J338" s="151"/>
      <c r="K338" s="151"/>
      <c r="L338" s="159"/>
      <c r="M338" s="160"/>
      <c r="N338" s="160"/>
      <c r="O338" s="160"/>
      <c r="P338" s="160"/>
      <c r="Q338" s="160"/>
      <c r="R338" s="160"/>
      <c r="S338" s="160"/>
      <c r="T338" s="161"/>
      <c r="U338" s="171"/>
    </row>
    <row r="339" spans="1:21" ht="21" x14ac:dyDescent="0.2">
      <c r="A339" s="192" t="s">
        <v>499</v>
      </c>
      <c r="B339" s="173" t="s">
        <v>495</v>
      </c>
      <c r="C339" s="174">
        <v>1</v>
      </c>
      <c r="D339" s="186"/>
      <c r="E339" s="186"/>
      <c r="F339" s="190"/>
      <c r="G339" s="187" t="s">
        <v>182</v>
      </c>
      <c r="H339" s="151"/>
      <c r="I339" s="151"/>
      <c r="J339" s="151"/>
      <c r="K339" s="151"/>
      <c r="L339" s="159"/>
      <c r="M339" s="160"/>
      <c r="N339" s="160"/>
      <c r="O339" s="160"/>
      <c r="P339" s="160"/>
      <c r="Q339" s="160"/>
      <c r="R339" s="160"/>
      <c r="S339" s="160"/>
      <c r="T339" s="161"/>
      <c r="U339" s="171"/>
    </row>
    <row r="340" spans="1:21" ht="21" x14ac:dyDescent="0.2">
      <c r="A340" s="192" t="s">
        <v>503</v>
      </c>
      <c r="B340" s="173" t="s">
        <v>495</v>
      </c>
      <c r="C340" s="174">
        <v>1</v>
      </c>
      <c r="D340" s="186"/>
      <c r="E340" s="186"/>
      <c r="F340" s="190"/>
      <c r="G340" s="187" t="s">
        <v>182</v>
      </c>
      <c r="H340" s="151"/>
      <c r="I340" s="151"/>
      <c r="J340" s="151"/>
      <c r="K340" s="151"/>
      <c r="L340" s="159"/>
      <c r="M340" s="160"/>
      <c r="N340" s="160"/>
      <c r="O340" s="160"/>
      <c r="P340" s="160"/>
      <c r="Q340" s="160"/>
      <c r="R340" s="160"/>
      <c r="S340" s="160"/>
      <c r="T340" s="161"/>
      <c r="U340" s="171"/>
    </row>
    <row r="341" spans="1:21" ht="12.75" x14ac:dyDescent="0.2">
      <c r="A341" s="192" t="s">
        <v>501</v>
      </c>
      <c r="B341" s="173" t="s">
        <v>495</v>
      </c>
      <c r="C341" s="174">
        <v>1</v>
      </c>
      <c r="D341" s="186"/>
      <c r="E341" s="186"/>
      <c r="F341" s="190"/>
      <c r="G341" s="187" t="s">
        <v>182</v>
      </c>
      <c r="H341" s="151"/>
      <c r="I341" s="151"/>
      <c r="J341" s="151"/>
      <c r="K341" s="151"/>
      <c r="L341" s="159"/>
      <c r="M341" s="160"/>
      <c r="N341" s="160"/>
      <c r="O341" s="160"/>
      <c r="P341" s="160"/>
      <c r="Q341" s="160"/>
      <c r="R341" s="160"/>
      <c r="S341" s="160"/>
      <c r="T341" s="161"/>
      <c r="U341" s="171"/>
    </row>
    <row r="342" spans="1:21" ht="21" x14ac:dyDescent="0.2">
      <c r="A342" s="192" t="s">
        <v>502</v>
      </c>
      <c r="B342" s="173" t="s">
        <v>495</v>
      </c>
      <c r="C342" s="174">
        <v>1</v>
      </c>
      <c r="D342" s="186"/>
      <c r="E342" s="186"/>
      <c r="F342" s="190"/>
      <c r="G342" s="187" t="s">
        <v>182</v>
      </c>
      <c r="H342" s="151"/>
      <c r="I342" s="151"/>
      <c r="J342" s="151"/>
      <c r="K342" s="151"/>
      <c r="L342" s="159"/>
      <c r="M342" s="160"/>
      <c r="N342" s="160"/>
      <c r="O342" s="160"/>
      <c r="P342" s="160"/>
      <c r="Q342" s="160"/>
      <c r="R342" s="160"/>
      <c r="S342" s="160"/>
      <c r="T342" s="161"/>
      <c r="U342" s="171"/>
    </row>
    <row r="343" spans="1:21" ht="12.75" x14ac:dyDescent="0.2">
      <c r="A343" s="226"/>
      <c r="B343" s="225"/>
      <c r="C343" s="228"/>
      <c r="D343" s="229"/>
      <c r="E343" s="229"/>
      <c r="F343" s="229"/>
      <c r="G343" s="230"/>
      <c r="H343" s="152"/>
      <c r="I343" s="152"/>
      <c r="J343" s="152"/>
      <c r="K343" s="152"/>
      <c r="L343" s="159"/>
      <c r="M343" s="160"/>
      <c r="N343" s="160"/>
      <c r="O343" s="160"/>
      <c r="P343" s="160"/>
      <c r="Q343" s="160"/>
      <c r="R343" s="160"/>
      <c r="S343" s="160"/>
      <c r="T343" s="161"/>
      <c r="U343" s="171"/>
    </row>
    <row r="344" spans="1:21" ht="12.75" x14ac:dyDescent="0.2">
      <c r="A344" s="217"/>
      <c r="B344" s="217"/>
      <c r="C344" s="228"/>
      <c r="D344" s="231"/>
      <c r="E344" s="231"/>
      <c r="F344" s="231"/>
      <c r="G344" s="232"/>
      <c r="H344" s="152"/>
      <c r="I344" s="152"/>
      <c r="J344" s="152"/>
      <c r="K344" s="152"/>
      <c r="L344" s="159"/>
      <c r="M344" s="160"/>
      <c r="N344" s="160"/>
      <c r="O344" s="160"/>
      <c r="P344" s="160"/>
      <c r="Q344" s="160"/>
      <c r="R344" s="160"/>
      <c r="S344" s="160"/>
      <c r="T344" s="161"/>
      <c r="U344" s="171"/>
    </row>
    <row r="345" spans="1:21" ht="14.25" x14ac:dyDescent="0.2">
      <c r="A345" s="220" t="s">
        <v>730</v>
      </c>
      <c r="B345" s="189"/>
      <c r="C345" s="228"/>
      <c r="D345" s="233"/>
      <c r="E345" s="233"/>
      <c r="F345" s="233"/>
      <c r="G345" s="230"/>
      <c r="H345" s="152"/>
      <c r="I345" s="152"/>
      <c r="J345" s="152"/>
      <c r="K345" s="152"/>
      <c r="L345" s="162"/>
      <c r="M345" s="160"/>
      <c r="N345" s="160"/>
      <c r="O345" s="160"/>
      <c r="P345" s="160"/>
      <c r="Q345" s="160"/>
      <c r="R345" s="160"/>
      <c r="S345" s="160"/>
      <c r="T345" s="161"/>
      <c r="U345" s="171"/>
    </row>
    <row r="346" spans="1:21" ht="21" x14ac:dyDescent="0.2">
      <c r="A346" s="194" t="s">
        <v>599</v>
      </c>
      <c r="B346" s="173" t="s">
        <v>949</v>
      </c>
      <c r="C346" s="174">
        <v>1</v>
      </c>
      <c r="D346" s="184"/>
      <c r="E346" s="184"/>
      <c r="F346" s="184"/>
      <c r="G346" s="195" t="s">
        <v>182</v>
      </c>
      <c r="H346" s="151"/>
      <c r="I346" s="151"/>
      <c r="J346" s="151"/>
      <c r="K346" s="151"/>
      <c r="L346" s="159"/>
      <c r="M346" s="160"/>
      <c r="N346" s="160"/>
      <c r="O346" s="160"/>
      <c r="P346" s="160"/>
      <c r="Q346" s="160"/>
      <c r="R346" s="160"/>
      <c r="S346" s="160"/>
      <c r="T346" s="161"/>
      <c r="U346" s="171"/>
    </row>
    <row r="347" spans="1:21" ht="21" x14ac:dyDescent="0.2">
      <c r="A347" s="172" t="s">
        <v>505</v>
      </c>
      <c r="B347" s="173"/>
      <c r="C347" s="174"/>
      <c r="D347" s="190"/>
      <c r="E347" s="190"/>
      <c r="F347" s="190"/>
      <c r="G347" s="196"/>
      <c r="H347" s="151"/>
      <c r="I347" s="151"/>
      <c r="J347" s="151"/>
      <c r="K347" s="151"/>
      <c r="L347" s="159"/>
      <c r="M347" s="160"/>
      <c r="N347" s="160"/>
      <c r="O347" s="160"/>
      <c r="P347" s="160"/>
      <c r="Q347" s="160"/>
      <c r="R347" s="160"/>
      <c r="S347" s="160"/>
      <c r="T347" s="161"/>
      <c r="U347" s="171"/>
    </row>
    <row r="348" spans="1:21" ht="12.75" x14ac:dyDescent="0.2">
      <c r="A348" s="178" t="s">
        <v>506</v>
      </c>
      <c r="B348" s="173" t="s">
        <v>939</v>
      </c>
      <c r="C348" s="174">
        <v>1</v>
      </c>
      <c r="D348" s="190"/>
      <c r="E348" s="190"/>
      <c r="F348" s="190"/>
      <c r="G348" s="196" t="s">
        <v>182</v>
      </c>
      <c r="H348" s="151"/>
      <c r="I348" s="151"/>
      <c r="J348" s="151"/>
      <c r="K348" s="151"/>
      <c r="L348" s="159"/>
      <c r="M348" s="160"/>
      <c r="N348" s="160"/>
      <c r="O348" s="160"/>
      <c r="P348" s="160"/>
      <c r="Q348" s="160"/>
      <c r="R348" s="160"/>
      <c r="S348" s="160"/>
      <c r="T348" s="161"/>
      <c r="U348" s="171"/>
    </row>
    <row r="349" spans="1:21" ht="12.75" x14ac:dyDescent="0.2">
      <c r="A349" s="178" t="s">
        <v>507</v>
      </c>
      <c r="B349" s="173" t="s">
        <v>939</v>
      </c>
      <c r="C349" s="174">
        <v>1</v>
      </c>
      <c r="D349" s="190"/>
      <c r="E349" s="190"/>
      <c r="F349" s="190"/>
      <c r="G349" s="196" t="s">
        <v>182</v>
      </c>
      <c r="H349" s="151"/>
      <c r="I349" s="151"/>
      <c r="J349" s="151"/>
      <c r="K349" s="151"/>
      <c r="L349" s="159"/>
      <c r="M349" s="160"/>
      <c r="N349" s="160"/>
      <c r="O349" s="160"/>
      <c r="P349" s="160"/>
      <c r="Q349" s="160"/>
      <c r="R349" s="160"/>
      <c r="S349" s="160"/>
      <c r="T349" s="161"/>
      <c r="U349" s="171"/>
    </row>
    <row r="350" spans="1:21" ht="21" x14ac:dyDescent="0.2">
      <c r="A350" s="178" t="s">
        <v>508</v>
      </c>
      <c r="B350" s="173" t="s">
        <v>939</v>
      </c>
      <c r="C350" s="174">
        <v>1</v>
      </c>
      <c r="D350" s="190"/>
      <c r="E350" s="190"/>
      <c r="F350" s="190"/>
      <c r="G350" s="196" t="s">
        <v>182</v>
      </c>
      <c r="H350" s="151"/>
      <c r="I350" s="151"/>
      <c r="J350" s="151"/>
      <c r="K350" s="151"/>
      <c r="L350" s="159"/>
      <c r="M350" s="160"/>
      <c r="N350" s="160"/>
      <c r="O350" s="160"/>
      <c r="P350" s="160"/>
      <c r="Q350" s="160"/>
      <c r="R350" s="160"/>
      <c r="S350" s="160"/>
      <c r="T350" s="161"/>
      <c r="U350" s="171"/>
    </row>
    <row r="351" spans="1:21" ht="12.75" x14ac:dyDescent="0.2">
      <c r="A351" s="178" t="s">
        <v>509</v>
      </c>
      <c r="B351" s="173" t="s">
        <v>939</v>
      </c>
      <c r="C351" s="174">
        <v>1</v>
      </c>
      <c r="D351" s="190"/>
      <c r="E351" s="190"/>
      <c r="F351" s="190"/>
      <c r="G351" s="196" t="s">
        <v>182</v>
      </c>
      <c r="H351" s="151"/>
      <c r="I351" s="151"/>
      <c r="J351" s="151"/>
      <c r="K351" s="151"/>
      <c r="L351" s="159"/>
      <c r="M351" s="160"/>
      <c r="N351" s="160"/>
      <c r="O351" s="160"/>
      <c r="P351" s="160"/>
      <c r="Q351" s="160"/>
      <c r="R351" s="160"/>
      <c r="S351" s="160"/>
      <c r="T351" s="161"/>
      <c r="U351" s="171"/>
    </row>
    <row r="352" spans="1:21" ht="42" x14ac:dyDescent="0.2">
      <c r="A352" s="178" t="s">
        <v>510</v>
      </c>
      <c r="B352" s="173" t="s">
        <v>939</v>
      </c>
      <c r="C352" s="174">
        <v>1</v>
      </c>
      <c r="D352" s="190"/>
      <c r="E352" s="190"/>
      <c r="F352" s="190"/>
      <c r="G352" s="196" t="s">
        <v>182</v>
      </c>
      <c r="H352" s="151"/>
      <c r="I352" s="151"/>
      <c r="J352" s="151"/>
      <c r="K352" s="151"/>
      <c r="L352" s="159"/>
      <c r="M352" s="160"/>
      <c r="N352" s="160"/>
      <c r="O352" s="160"/>
      <c r="P352" s="160"/>
      <c r="Q352" s="160"/>
      <c r="R352" s="160"/>
      <c r="S352" s="160"/>
      <c r="T352" s="161"/>
      <c r="U352" s="171"/>
    </row>
    <row r="353" spans="1:21" ht="31.5" x14ac:dyDescent="0.2">
      <c r="A353" s="194" t="s">
        <v>260</v>
      </c>
      <c r="B353" s="173" t="s">
        <v>311</v>
      </c>
      <c r="C353" s="174">
        <v>1</v>
      </c>
      <c r="D353" s="190"/>
      <c r="E353" s="190"/>
      <c r="F353" s="190"/>
      <c r="G353" s="196" t="s">
        <v>182</v>
      </c>
      <c r="H353" s="151"/>
      <c r="I353" s="151"/>
      <c r="J353" s="151"/>
      <c r="K353" s="151"/>
      <c r="L353" s="159"/>
      <c r="M353" s="160"/>
      <c r="N353" s="160"/>
      <c r="O353" s="160"/>
      <c r="P353" s="160"/>
      <c r="Q353" s="160"/>
      <c r="R353" s="160"/>
      <c r="S353" s="160"/>
      <c r="T353" s="161"/>
      <c r="U353" s="171"/>
    </row>
    <row r="354" spans="1:21" ht="21" x14ac:dyDescent="0.2">
      <c r="A354" s="172" t="s">
        <v>505</v>
      </c>
      <c r="B354" s="173"/>
      <c r="C354" s="174"/>
      <c r="D354" s="190"/>
      <c r="E354" s="190"/>
      <c r="F354" s="190"/>
      <c r="G354" s="196"/>
      <c r="H354" s="151"/>
      <c r="I354" s="151"/>
      <c r="J354" s="151"/>
      <c r="K354" s="151"/>
      <c r="L354" s="159"/>
      <c r="M354" s="160"/>
      <c r="N354" s="160"/>
      <c r="O354" s="160"/>
      <c r="P354" s="160"/>
      <c r="Q354" s="160"/>
      <c r="R354" s="160"/>
      <c r="S354" s="160"/>
      <c r="T354" s="161"/>
      <c r="U354" s="171"/>
    </row>
    <row r="355" spans="1:21" ht="12.75" x14ac:dyDescent="0.2">
      <c r="A355" s="178" t="s">
        <v>506</v>
      </c>
      <c r="B355" s="173" t="s">
        <v>311</v>
      </c>
      <c r="C355" s="174">
        <v>1</v>
      </c>
      <c r="D355" s="190"/>
      <c r="E355" s="190"/>
      <c r="F355" s="190"/>
      <c r="G355" s="196" t="s">
        <v>182</v>
      </c>
      <c r="H355" s="151"/>
      <c r="I355" s="151"/>
      <c r="J355" s="151"/>
      <c r="K355" s="151"/>
      <c r="L355" s="159"/>
      <c r="M355" s="160"/>
      <c r="N355" s="160"/>
      <c r="O355" s="160"/>
      <c r="P355" s="160"/>
      <c r="Q355" s="160"/>
      <c r="R355" s="160"/>
      <c r="S355" s="160"/>
      <c r="T355" s="161"/>
      <c r="U355" s="171"/>
    </row>
    <row r="356" spans="1:21" ht="12.75" x14ac:dyDescent="0.2">
      <c r="A356" s="178" t="s">
        <v>507</v>
      </c>
      <c r="B356" s="173" t="s">
        <v>311</v>
      </c>
      <c r="C356" s="174">
        <v>1</v>
      </c>
      <c r="D356" s="190"/>
      <c r="E356" s="190"/>
      <c r="F356" s="190"/>
      <c r="G356" s="196" t="s">
        <v>182</v>
      </c>
      <c r="H356" s="151"/>
      <c r="I356" s="151"/>
      <c r="J356" s="151"/>
      <c r="K356" s="151"/>
      <c r="L356" s="159"/>
      <c r="M356" s="160"/>
      <c r="N356" s="160"/>
      <c r="O356" s="160"/>
      <c r="P356" s="160"/>
      <c r="Q356" s="160"/>
      <c r="R356" s="160"/>
      <c r="S356" s="160"/>
      <c r="T356" s="161"/>
      <c r="U356" s="171"/>
    </row>
    <row r="357" spans="1:21" ht="21" x14ac:dyDescent="0.2">
      <c r="A357" s="178" t="s">
        <v>508</v>
      </c>
      <c r="B357" s="173" t="s">
        <v>311</v>
      </c>
      <c r="C357" s="174">
        <v>1</v>
      </c>
      <c r="D357" s="190"/>
      <c r="E357" s="190"/>
      <c r="F357" s="190"/>
      <c r="G357" s="196" t="s">
        <v>182</v>
      </c>
      <c r="H357" s="151"/>
      <c r="I357" s="151"/>
      <c r="J357" s="151"/>
      <c r="K357" s="151"/>
      <c r="L357" s="159"/>
      <c r="M357" s="160"/>
      <c r="N357" s="160"/>
      <c r="O357" s="160"/>
      <c r="P357" s="160"/>
      <c r="Q357" s="160"/>
      <c r="R357" s="160"/>
      <c r="S357" s="160"/>
      <c r="T357" s="161"/>
      <c r="U357" s="171"/>
    </row>
    <row r="358" spans="1:21" ht="12.75" x14ac:dyDescent="0.2">
      <c r="A358" s="178" t="s">
        <v>509</v>
      </c>
      <c r="B358" s="173" t="s">
        <v>311</v>
      </c>
      <c r="C358" s="174">
        <v>1</v>
      </c>
      <c r="D358" s="190"/>
      <c r="E358" s="190"/>
      <c r="F358" s="190"/>
      <c r="G358" s="196" t="s">
        <v>182</v>
      </c>
      <c r="H358" s="151"/>
      <c r="I358" s="151"/>
      <c r="J358" s="151"/>
      <c r="K358" s="151"/>
      <c r="L358" s="159"/>
      <c r="M358" s="160"/>
      <c r="N358" s="160"/>
      <c r="O358" s="160"/>
      <c r="P358" s="160"/>
      <c r="Q358" s="160"/>
      <c r="R358" s="160"/>
      <c r="S358" s="160"/>
      <c r="T358" s="161"/>
      <c r="U358" s="171"/>
    </row>
    <row r="359" spans="1:21" ht="42" x14ac:dyDescent="0.2">
      <c r="A359" s="178" t="s">
        <v>510</v>
      </c>
      <c r="B359" s="173" t="s">
        <v>311</v>
      </c>
      <c r="C359" s="174">
        <v>1</v>
      </c>
      <c r="D359" s="190"/>
      <c r="E359" s="190"/>
      <c r="F359" s="190"/>
      <c r="G359" s="196" t="s">
        <v>182</v>
      </c>
      <c r="H359" s="151"/>
      <c r="I359" s="151"/>
      <c r="J359" s="151"/>
      <c r="K359" s="151"/>
      <c r="L359" s="159"/>
      <c r="M359" s="160"/>
      <c r="N359" s="160"/>
      <c r="O359" s="160"/>
      <c r="P359" s="160"/>
      <c r="Q359" s="160"/>
      <c r="R359" s="160"/>
      <c r="S359" s="160"/>
      <c r="T359" s="161"/>
      <c r="U359" s="171"/>
    </row>
    <row r="360" spans="1:21" ht="12.75" x14ac:dyDescent="0.2">
      <c r="A360" s="194" t="s">
        <v>511</v>
      </c>
      <c r="B360" s="173" t="s">
        <v>771</v>
      </c>
      <c r="C360" s="174">
        <v>1</v>
      </c>
      <c r="D360" s="190"/>
      <c r="E360" s="190"/>
      <c r="F360" s="190"/>
      <c r="G360" s="196" t="s">
        <v>182</v>
      </c>
      <c r="H360" s="151"/>
      <c r="I360" s="151"/>
      <c r="J360" s="151"/>
      <c r="K360" s="151"/>
      <c r="L360" s="159"/>
      <c r="M360" s="160"/>
      <c r="N360" s="160"/>
      <c r="O360" s="160"/>
      <c r="P360" s="160"/>
      <c r="Q360" s="160"/>
      <c r="R360" s="160"/>
      <c r="S360" s="160"/>
      <c r="T360" s="161"/>
      <c r="U360" s="171"/>
    </row>
    <row r="361" spans="1:21" ht="12.75" x14ac:dyDescent="0.2">
      <c r="A361" s="172" t="s">
        <v>512</v>
      </c>
      <c r="B361" s="173" t="s">
        <v>376</v>
      </c>
      <c r="C361" s="174">
        <v>1</v>
      </c>
      <c r="D361" s="190"/>
      <c r="E361" s="190"/>
      <c r="F361" s="190"/>
      <c r="G361" s="196" t="s">
        <v>181</v>
      </c>
      <c r="H361" s="151"/>
      <c r="I361" s="151"/>
      <c r="J361" s="151"/>
      <c r="K361" s="151"/>
      <c r="L361" s="159"/>
      <c r="M361" s="160"/>
      <c r="N361" s="160"/>
      <c r="O361" s="160"/>
      <c r="P361" s="160"/>
      <c r="Q361" s="160"/>
      <c r="R361" s="160"/>
      <c r="S361" s="160"/>
      <c r="T361" s="161"/>
      <c r="U361" s="171"/>
    </row>
    <row r="362" spans="1:21" ht="21" x14ac:dyDescent="0.2">
      <c r="A362" s="172" t="s">
        <v>505</v>
      </c>
      <c r="B362" s="173"/>
      <c r="C362" s="174"/>
      <c r="D362" s="190"/>
      <c r="E362" s="190"/>
      <c r="F362" s="190"/>
      <c r="G362" s="196"/>
      <c r="H362" s="151"/>
      <c r="I362" s="151"/>
      <c r="J362" s="151"/>
      <c r="K362" s="151"/>
      <c r="L362" s="159"/>
      <c r="M362" s="160"/>
      <c r="N362" s="160"/>
      <c r="O362" s="160"/>
      <c r="P362" s="160"/>
      <c r="Q362" s="160"/>
      <c r="R362" s="160"/>
      <c r="S362" s="160"/>
      <c r="T362" s="161"/>
      <c r="U362" s="171"/>
    </row>
    <row r="363" spans="1:21" ht="21" x14ac:dyDescent="0.2">
      <c r="A363" s="178" t="s">
        <v>513</v>
      </c>
      <c r="B363" s="173" t="s">
        <v>771</v>
      </c>
      <c r="C363" s="174">
        <v>1</v>
      </c>
      <c r="D363" s="190"/>
      <c r="E363" s="190"/>
      <c r="F363" s="190"/>
      <c r="G363" s="196" t="s">
        <v>182</v>
      </c>
      <c r="H363" s="151"/>
      <c r="I363" s="151"/>
      <c r="J363" s="151"/>
      <c r="K363" s="151"/>
      <c r="L363" s="159"/>
      <c r="M363" s="160"/>
      <c r="N363" s="160"/>
      <c r="O363" s="160"/>
      <c r="P363" s="160"/>
      <c r="Q363" s="160"/>
      <c r="R363" s="160"/>
      <c r="S363" s="160"/>
      <c r="T363" s="161"/>
      <c r="U363" s="171"/>
    </row>
    <row r="364" spans="1:21" ht="21" x14ac:dyDescent="0.2">
      <c r="A364" s="172" t="s">
        <v>389</v>
      </c>
      <c r="B364" s="173" t="s">
        <v>376</v>
      </c>
      <c r="C364" s="174">
        <v>1</v>
      </c>
      <c r="D364" s="190"/>
      <c r="E364" s="190"/>
      <c r="F364" s="190"/>
      <c r="G364" s="196" t="s">
        <v>181</v>
      </c>
      <c r="H364" s="151"/>
      <c r="I364" s="151"/>
      <c r="J364" s="151"/>
      <c r="K364" s="151"/>
      <c r="L364" s="159"/>
      <c r="M364" s="160"/>
      <c r="N364" s="160"/>
      <c r="O364" s="160"/>
      <c r="P364" s="160"/>
      <c r="Q364" s="160"/>
      <c r="R364" s="160"/>
      <c r="S364" s="160"/>
      <c r="T364" s="161"/>
      <c r="U364" s="171"/>
    </row>
    <row r="365" spans="1:21" ht="21" x14ac:dyDescent="0.2">
      <c r="A365" s="178" t="s">
        <v>514</v>
      </c>
      <c r="B365" s="173" t="s">
        <v>771</v>
      </c>
      <c r="C365" s="174">
        <v>1</v>
      </c>
      <c r="D365" s="190"/>
      <c r="E365" s="190"/>
      <c r="F365" s="190"/>
      <c r="G365" s="196" t="s">
        <v>182</v>
      </c>
      <c r="H365" s="151"/>
      <c r="I365" s="151"/>
      <c r="J365" s="151"/>
      <c r="K365" s="151"/>
      <c r="L365" s="159"/>
      <c r="M365" s="160"/>
      <c r="N365" s="160"/>
      <c r="O365" s="160"/>
      <c r="P365" s="160"/>
      <c r="Q365" s="160"/>
      <c r="R365" s="160"/>
      <c r="S365" s="160"/>
      <c r="T365" s="161"/>
      <c r="U365" s="171"/>
    </row>
    <row r="366" spans="1:21" ht="21" x14ac:dyDescent="0.2">
      <c r="A366" s="172" t="s">
        <v>399</v>
      </c>
      <c r="B366" s="173" t="s">
        <v>376</v>
      </c>
      <c r="C366" s="174">
        <v>1</v>
      </c>
      <c r="D366" s="190"/>
      <c r="E366" s="190"/>
      <c r="F366" s="190"/>
      <c r="G366" s="196" t="s">
        <v>181</v>
      </c>
      <c r="H366" s="151"/>
      <c r="I366" s="151"/>
      <c r="J366" s="151"/>
      <c r="K366" s="151"/>
      <c r="L366" s="159"/>
      <c r="M366" s="160"/>
      <c r="N366" s="160"/>
      <c r="O366" s="160"/>
      <c r="P366" s="160"/>
      <c r="Q366" s="160"/>
      <c r="R366" s="160"/>
      <c r="S366" s="160"/>
      <c r="T366" s="161"/>
      <c r="U366" s="171"/>
    </row>
    <row r="367" spans="1:21" ht="31.5" x14ac:dyDescent="0.2">
      <c r="A367" s="178" t="s">
        <v>515</v>
      </c>
      <c r="B367" s="173" t="s">
        <v>771</v>
      </c>
      <c r="C367" s="174">
        <v>1</v>
      </c>
      <c r="D367" s="190"/>
      <c r="E367" s="190"/>
      <c r="F367" s="190"/>
      <c r="G367" s="196" t="s">
        <v>182</v>
      </c>
      <c r="H367" s="151"/>
      <c r="I367" s="151"/>
      <c r="J367" s="151"/>
      <c r="K367" s="151"/>
      <c r="L367" s="159"/>
      <c r="M367" s="160"/>
      <c r="N367" s="160"/>
      <c r="O367" s="160"/>
      <c r="P367" s="160"/>
      <c r="Q367" s="160"/>
      <c r="R367" s="160"/>
      <c r="S367" s="160"/>
      <c r="T367" s="161"/>
      <c r="U367" s="171"/>
    </row>
    <row r="368" spans="1:21" ht="21" x14ac:dyDescent="0.2">
      <c r="A368" s="172" t="s">
        <v>445</v>
      </c>
      <c r="B368" s="173" t="s">
        <v>376</v>
      </c>
      <c r="C368" s="174">
        <v>1</v>
      </c>
      <c r="D368" s="190"/>
      <c r="E368" s="190"/>
      <c r="F368" s="190"/>
      <c r="G368" s="196" t="s">
        <v>181</v>
      </c>
      <c r="H368" s="151"/>
      <c r="I368" s="151"/>
      <c r="J368" s="151"/>
      <c r="K368" s="151"/>
      <c r="L368" s="159"/>
      <c r="M368" s="160"/>
      <c r="N368" s="160"/>
      <c r="O368" s="160"/>
      <c r="P368" s="160"/>
      <c r="Q368" s="160"/>
      <c r="R368" s="160"/>
      <c r="S368" s="160"/>
      <c r="T368" s="161"/>
      <c r="U368" s="171"/>
    </row>
    <row r="369" spans="1:21" ht="21" x14ac:dyDescent="0.2">
      <c r="A369" s="178" t="s">
        <v>516</v>
      </c>
      <c r="B369" s="173" t="s">
        <v>771</v>
      </c>
      <c r="C369" s="174">
        <v>1</v>
      </c>
      <c r="D369" s="190"/>
      <c r="E369" s="190"/>
      <c r="F369" s="190"/>
      <c r="G369" s="196" t="s">
        <v>182</v>
      </c>
      <c r="H369" s="151"/>
      <c r="I369" s="151"/>
      <c r="J369" s="151"/>
      <c r="K369" s="151"/>
      <c r="L369" s="159"/>
      <c r="M369" s="160"/>
      <c r="N369" s="160"/>
      <c r="O369" s="160"/>
      <c r="P369" s="160"/>
      <c r="Q369" s="160"/>
      <c r="R369" s="160"/>
      <c r="S369" s="160"/>
      <c r="T369" s="161"/>
      <c r="U369" s="171"/>
    </row>
    <row r="370" spans="1:21" ht="12.75" x14ac:dyDescent="0.2">
      <c r="A370" s="172" t="s">
        <v>517</v>
      </c>
      <c r="B370" s="173" t="s">
        <v>376</v>
      </c>
      <c r="C370" s="174">
        <v>1</v>
      </c>
      <c r="D370" s="190"/>
      <c r="E370" s="190"/>
      <c r="F370" s="190"/>
      <c r="G370" s="196" t="s">
        <v>181</v>
      </c>
      <c r="H370" s="151"/>
      <c r="I370" s="151"/>
      <c r="J370" s="151"/>
      <c r="K370" s="151"/>
      <c r="L370" s="159"/>
      <c r="M370" s="160"/>
      <c r="N370" s="160"/>
      <c r="O370" s="160"/>
      <c r="P370" s="160"/>
      <c r="Q370" s="160"/>
      <c r="R370" s="160"/>
      <c r="S370" s="160"/>
      <c r="T370" s="161"/>
      <c r="U370" s="171"/>
    </row>
    <row r="371" spans="1:21" ht="52.5" x14ac:dyDescent="0.2">
      <c r="A371" s="178" t="s">
        <v>519</v>
      </c>
      <c r="B371" s="173" t="s">
        <v>771</v>
      </c>
      <c r="C371" s="174">
        <v>1</v>
      </c>
      <c r="D371" s="190"/>
      <c r="E371" s="190"/>
      <c r="F371" s="190"/>
      <c r="G371" s="196" t="s">
        <v>182</v>
      </c>
      <c r="H371" s="151"/>
      <c r="I371" s="151"/>
      <c r="J371" s="151"/>
      <c r="K371" s="151"/>
      <c r="L371" s="159"/>
      <c r="M371" s="160"/>
      <c r="N371" s="160"/>
      <c r="O371" s="160"/>
      <c r="P371" s="160"/>
      <c r="Q371" s="160"/>
      <c r="R371" s="160"/>
      <c r="S371" s="160"/>
      <c r="T371" s="161"/>
      <c r="U371" s="171"/>
    </row>
    <row r="372" spans="1:21" ht="42" x14ac:dyDescent="0.2">
      <c r="A372" s="172" t="s">
        <v>520</v>
      </c>
      <c r="B372" s="173" t="s">
        <v>376</v>
      </c>
      <c r="C372" s="174">
        <v>1</v>
      </c>
      <c r="D372" s="190"/>
      <c r="E372" s="190"/>
      <c r="F372" s="190"/>
      <c r="G372" s="196" t="s">
        <v>181</v>
      </c>
      <c r="H372" s="151"/>
      <c r="I372" s="151"/>
      <c r="J372" s="151"/>
      <c r="K372" s="151"/>
      <c r="L372" s="159"/>
      <c r="M372" s="160"/>
      <c r="N372" s="160"/>
      <c r="O372" s="160"/>
      <c r="P372" s="160"/>
      <c r="Q372" s="160"/>
      <c r="R372" s="160"/>
      <c r="S372" s="160"/>
      <c r="T372" s="161"/>
      <c r="U372" s="171"/>
    </row>
    <row r="373" spans="1:21" ht="12.75" x14ac:dyDescent="0.2">
      <c r="A373" s="217"/>
      <c r="B373" s="217"/>
      <c r="C373" s="174"/>
      <c r="D373" s="218"/>
      <c r="E373" s="218"/>
      <c r="F373" s="218"/>
      <c r="G373" s="219"/>
      <c r="H373" s="151"/>
      <c r="I373" s="151"/>
      <c r="J373" s="151"/>
      <c r="K373" s="151"/>
      <c r="L373" s="159"/>
      <c r="M373" s="160"/>
      <c r="N373" s="160"/>
      <c r="O373" s="160"/>
      <c r="P373" s="160"/>
      <c r="Q373" s="160"/>
      <c r="R373" s="160"/>
      <c r="S373" s="160"/>
      <c r="T373" s="161"/>
      <c r="U373" s="171"/>
    </row>
    <row r="374" spans="1:21" ht="14.25" x14ac:dyDescent="0.2">
      <c r="A374" s="220" t="s">
        <v>521</v>
      </c>
      <c r="B374" s="189"/>
      <c r="C374" s="174"/>
      <c r="D374" s="186"/>
      <c r="E374" s="186"/>
      <c r="F374" s="186"/>
      <c r="G374" s="187"/>
      <c r="H374" s="151"/>
      <c r="I374" s="151"/>
      <c r="J374" s="151"/>
      <c r="K374" s="151"/>
      <c r="L374" s="159"/>
      <c r="M374" s="160"/>
      <c r="N374" s="160"/>
      <c r="O374" s="160"/>
      <c r="P374" s="160"/>
      <c r="Q374" s="160"/>
      <c r="R374" s="160"/>
      <c r="S374" s="160"/>
      <c r="T374" s="161"/>
      <c r="U374" s="171"/>
    </row>
    <row r="375" spans="1:21" ht="21" x14ac:dyDescent="0.2">
      <c r="A375" s="234" t="s">
        <v>602</v>
      </c>
      <c r="B375" s="235" t="s">
        <v>771</v>
      </c>
      <c r="C375" s="174">
        <v>1</v>
      </c>
      <c r="D375" s="186"/>
      <c r="E375" s="186"/>
      <c r="F375" s="186"/>
      <c r="G375" s="187" t="s">
        <v>182</v>
      </c>
      <c r="H375" s="151"/>
      <c r="I375" s="151"/>
      <c r="J375" s="151"/>
      <c r="K375" s="151"/>
      <c r="L375" s="159"/>
      <c r="M375" s="160"/>
      <c r="N375" s="160"/>
      <c r="O375" s="160"/>
      <c r="P375" s="160"/>
      <c r="Q375" s="160"/>
      <c r="R375" s="160"/>
      <c r="S375" s="160"/>
      <c r="T375" s="161"/>
      <c r="U375" s="171"/>
    </row>
    <row r="376" spans="1:21" ht="18" x14ac:dyDescent="0.2">
      <c r="A376" s="172" t="s">
        <v>147</v>
      </c>
      <c r="B376" s="173" t="s">
        <v>385</v>
      </c>
      <c r="C376" s="174">
        <v>1</v>
      </c>
      <c r="D376" s="186"/>
      <c r="E376" s="186"/>
      <c r="F376" s="190"/>
      <c r="G376" s="187" t="s">
        <v>181</v>
      </c>
      <c r="H376" s="151"/>
      <c r="I376" s="151"/>
      <c r="J376" s="151"/>
      <c r="K376" s="151"/>
      <c r="L376" s="159"/>
      <c r="M376" s="160"/>
      <c r="N376" s="160"/>
      <c r="O376" s="160"/>
      <c r="P376" s="160"/>
      <c r="Q376" s="160"/>
      <c r="R376" s="160"/>
      <c r="S376" s="160"/>
      <c r="T376" s="161"/>
      <c r="U376" s="171"/>
    </row>
    <row r="377" spans="1:21" ht="12.75" x14ac:dyDescent="0.2">
      <c r="A377" s="172" t="s">
        <v>148</v>
      </c>
      <c r="B377" s="173" t="s">
        <v>376</v>
      </c>
      <c r="C377" s="174">
        <v>1</v>
      </c>
      <c r="D377" s="186"/>
      <c r="E377" s="186"/>
      <c r="F377" s="186"/>
      <c r="G377" s="187" t="s">
        <v>183</v>
      </c>
      <c r="H377" s="151"/>
      <c r="I377" s="151"/>
      <c r="J377" s="151"/>
      <c r="K377" s="151"/>
      <c r="L377" s="159"/>
      <c r="M377" s="160"/>
      <c r="N377" s="160"/>
      <c r="O377" s="160"/>
      <c r="P377" s="160"/>
      <c r="Q377" s="160"/>
      <c r="R377" s="160"/>
      <c r="S377" s="160"/>
      <c r="T377" s="161"/>
      <c r="U377" s="171"/>
    </row>
    <row r="378" spans="1:21" ht="42" x14ac:dyDescent="0.2">
      <c r="A378" s="172" t="s">
        <v>261</v>
      </c>
      <c r="B378" s="235" t="s">
        <v>771</v>
      </c>
      <c r="C378" s="174">
        <v>1</v>
      </c>
      <c r="D378" s="186"/>
      <c r="E378" s="186"/>
      <c r="F378" s="191"/>
      <c r="G378" s="187" t="s">
        <v>182</v>
      </c>
      <c r="H378" s="151"/>
      <c r="I378" s="151"/>
      <c r="J378" s="151"/>
      <c r="K378" s="151"/>
      <c r="L378" s="159"/>
      <c r="M378" s="160"/>
      <c r="N378" s="160"/>
      <c r="O378" s="160"/>
      <c r="P378" s="160"/>
      <c r="Q378" s="160"/>
      <c r="R378" s="160"/>
      <c r="S378" s="160"/>
      <c r="T378" s="161"/>
      <c r="U378" s="171"/>
    </row>
    <row r="379" spans="1:21" ht="18" x14ac:dyDescent="0.2">
      <c r="A379" s="172" t="s">
        <v>147</v>
      </c>
      <c r="B379" s="173" t="s">
        <v>385</v>
      </c>
      <c r="C379" s="174">
        <v>1</v>
      </c>
      <c r="D379" s="186"/>
      <c r="E379" s="186"/>
      <c r="F379" s="191"/>
      <c r="G379" s="187" t="s">
        <v>181</v>
      </c>
      <c r="H379" s="151"/>
      <c r="I379" s="151"/>
      <c r="J379" s="151"/>
      <c r="K379" s="151"/>
      <c r="L379" s="159"/>
      <c r="M379" s="160"/>
      <c r="N379" s="160"/>
      <c r="O379" s="160"/>
      <c r="P379" s="160"/>
      <c r="Q379" s="160"/>
      <c r="R379" s="160"/>
      <c r="S379" s="160"/>
      <c r="T379" s="161"/>
      <c r="U379" s="171"/>
    </row>
    <row r="380" spans="1:21" ht="12.75" x14ac:dyDescent="0.2">
      <c r="A380" s="172" t="s">
        <v>148</v>
      </c>
      <c r="B380" s="173" t="s">
        <v>376</v>
      </c>
      <c r="C380" s="174">
        <v>1</v>
      </c>
      <c r="D380" s="186"/>
      <c r="E380" s="186"/>
      <c r="F380" s="191"/>
      <c r="G380" s="187" t="s">
        <v>183</v>
      </c>
      <c r="H380" s="151"/>
      <c r="I380" s="151"/>
      <c r="J380" s="151"/>
      <c r="K380" s="151"/>
      <c r="L380" s="159"/>
      <c r="M380" s="160"/>
      <c r="N380" s="160"/>
      <c r="O380" s="160"/>
      <c r="P380" s="160"/>
      <c r="Q380" s="160"/>
      <c r="R380" s="160"/>
      <c r="S380" s="160"/>
      <c r="T380" s="161"/>
      <c r="U380" s="171"/>
    </row>
    <row r="381" spans="1:21" ht="42" x14ac:dyDescent="0.2">
      <c r="A381" s="172" t="s">
        <v>522</v>
      </c>
      <c r="B381" s="173"/>
      <c r="C381" s="174"/>
      <c r="D381" s="186"/>
      <c r="E381" s="186"/>
      <c r="F381" s="191"/>
      <c r="G381" s="187"/>
      <c r="H381" s="151"/>
      <c r="I381" s="151"/>
      <c r="J381" s="151"/>
      <c r="K381" s="151"/>
      <c r="L381" s="159"/>
      <c r="M381" s="160"/>
      <c r="N381" s="160"/>
      <c r="O381" s="160"/>
      <c r="P381" s="160"/>
      <c r="Q381" s="160"/>
      <c r="R381" s="160"/>
      <c r="S381" s="160"/>
      <c r="T381" s="161"/>
      <c r="U381" s="171"/>
    </row>
    <row r="382" spans="1:21" ht="21" x14ac:dyDescent="0.2">
      <c r="A382" s="178" t="s">
        <v>523</v>
      </c>
      <c r="B382" s="235" t="s">
        <v>771</v>
      </c>
      <c r="C382" s="174">
        <v>1</v>
      </c>
      <c r="D382" s="186"/>
      <c r="E382" s="186"/>
      <c r="F382" s="186"/>
      <c r="G382" s="187" t="s">
        <v>182</v>
      </c>
      <c r="H382" s="151"/>
      <c r="I382" s="151"/>
      <c r="J382" s="151"/>
      <c r="K382" s="151"/>
      <c r="L382" s="159"/>
      <c r="M382" s="160"/>
      <c r="N382" s="160"/>
      <c r="O382" s="160"/>
      <c r="P382" s="160"/>
      <c r="Q382" s="160"/>
      <c r="R382" s="160"/>
      <c r="S382" s="160"/>
      <c r="T382" s="161"/>
      <c r="U382" s="171"/>
    </row>
    <row r="383" spans="1:21" ht="18" x14ac:dyDescent="0.2">
      <c r="A383" s="178" t="s">
        <v>147</v>
      </c>
      <c r="B383" s="173" t="s">
        <v>385</v>
      </c>
      <c r="C383" s="174">
        <v>1</v>
      </c>
      <c r="D383" s="186"/>
      <c r="E383" s="186"/>
      <c r="F383" s="186"/>
      <c r="G383" s="187" t="s">
        <v>181</v>
      </c>
      <c r="H383" s="151"/>
      <c r="I383" s="151"/>
      <c r="J383" s="151"/>
      <c r="K383" s="151"/>
      <c r="L383" s="159"/>
      <c r="M383" s="160"/>
      <c r="N383" s="160"/>
      <c r="O383" s="160"/>
      <c r="P383" s="160"/>
      <c r="Q383" s="160"/>
      <c r="R383" s="160"/>
      <c r="S383" s="160"/>
      <c r="T383" s="161"/>
      <c r="U383" s="171"/>
    </row>
    <row r="384" spans="1:21" ht="12.75" x14ac:dyDescent="0.2">
      <c r="A384" s="178" t="s">
        <v>524</v>
      </c>
      <c r="B384" s="235" t="s">
        <v>771</v>
      </c>
      <c r="C384" s="174">
        <v>1</v>
      </c>
      <c r="D384" s="186"/>
      <c r="E384" s="186"/>
      <c r="F384" s="186"/>
      <c r="G384" s="187" t="s">
        <v>182</v>
      </c>
      <c r="H384" s="151"/>
      <c r="I384" s="151"/>
      <c r="J384" s="151"/>
      <c r="K384" s="151"/>
      <c r="L384" s="159"/>
      <c r="M384" s="160"/>
      <c r="N384" s="160"/>
      <c r="O384" s="160"/>
      <c r="P384" s="160"/>
      <c r="Q384" s="160"/>
      <c r="R384" s="160"/>
      <c r="S384" s="160"/>
      <c r="T384" s="161"/>
      <c r="U384" s="171"/>
    </row>
    <row r="385" spans="1:21" ht="18" x14ac:dyDescent="0.2">
      <c r="A385" s="178" t="s">
        <v>147</v>
      </c>
      <c r="B385" s="173" t="s">
        <v>385</v>
      </c>
      <c r="C385" s="174">
        <v>1</v>
      </c>
      <c r="D385" s="186"/>
      <c r="E385" s="186"/>
      <c r="F385" s="186"/>
      <c r="G385" s="187" t="s">
        <v>181</v>
      </c>
      <c r="H385" s="151"/>
      <c r="I385" s="151"/>
      <c r="J385" s="151"/>
      <c r="K385" s="151"/>
      <c r="L385" s="159"/>
      <c r="M385" s="160"/>
      <c r="N385" s="160"/>
      <c r="O385" s="160"/>
      <c r="P385" s="160"/>
      <c r="Q385" s="160"/>
      <c r="R385" s="160"/>
      <c r="S385" s="160"/>
      <c r="T385" s="161"/>
      <c r="U385" s="171"/>
    </row>
    <row r="386" spans="1:21" ht="12.75" x14ac:dyDescent="0.2">
      <c r="A386" s="178" t="s">
        <v>506</v>
      </c>
      <c r="B386" s="235" t="s">
        <v>771</v>
      </c>
      <c r="C386" s="174">
        <v>1</v>
      </c>
      <c r="D386" s="186"/>
      <c r="E386" s="186"/>
      <c r="F386" s="186"/>
      <c r="G386" s="187" t="s">
        <v>182</v>
      </c>
      <c r="H386" s="151"/>
      <c r="I386" s="151"/>
      <c r="J386" s="151"/>
      <c r="K386" s="151"/>
      <c r="L386" s="159"/>
      <c r="M386" s="160"/>
      <c r="N386" s="160"/>
      <c r="O386" s="160"/>
      <c r="P386" s="160"/>
      <c r="Q386" s="160"/>
      <c r="R386" s="160"/>
      <c r="S386" s="160"/>
      <c r="T386" s="161"/>
      <c r="U386" s="171"/>
    </row>
    <row r="387" spans="1:21" ht="18" x14ac:dyDescent="0.2">
      <c r="A387" s="178" t="s">
        <v>147</v>
      </c>
      <c r="B387" s="173" t="s">
        <v>385</v>
      </c>
      <c r="C387" s="174">
        <v>1</v>
      </c>
      <c r="D387" s="186"/>
      <c r="E387" s="186"/>
      <c r="F387" s="186"/>
      <c r="G387" s="187" t="s">
        <v>181</v>
      </c>
      <c r="H387" s="151"/>
      <c r="I387" s="151"/>
      <c r="J387" s="151"/>
      <c r="K387" s="151"/>
      <c r="L387" s="159"/>
      <c r="M387" s="160"/>
      <c r="N387" s="160"/>
      <c r="O387" s="160"/>
      <c r="P387" s="160"/>
      <c r="Q387" s="160"/>
      <c r="R387" s="160"/>
      <c r="S387" s="160"/>
      <c r="T387" s="161"/>
      <c r="U387" s="171"/>
    </row>
    <row r="388" spans="1:21" ht="21" x14ac:dyDescent="0.2">
      <c r="A388" s="192" t="s">
        <v>525</v>
      </c>
      <c r="B388" s="235" t="s">
        <v>771</v>
      </c>
      <c r="C388" s="174">
        <v>1</v>
      </c>
      <c r="D388" s="186"/>
      <c r="E388" s="186"/>
      <c r="F388" s="186"/>
      <c r="G388" s="187" t="s">
        <v>182</v>
      </c>
      <c r="H388" s="151"/>
      <c r="I388" s="151"/>
      <c r="J388" s="151"/>
      <c r="K388" s="151"/>
      <c r="L388" s="159"/>
      <c r="M388" s="160"/>
      <c r="N388" s="160"/>
      <c r="O388" s="160"/>
      <c r="P388" s="160"/>
      <c r="Q388" s="160"/>
      <c r="R388" s="160"/>
      <c r="S388" s="160"/>
      <c r="T388" s="161"/>
      <c r="U388" s="171"/>
    </row>
    <row r="389" spans="1:21" ht="18" x14ac:dyDescent="0.2">
      <c r="A389" s="192" t="s">
        <v>147</v>
      </c>
      <c r="B389" s="173" t="s">
        <v>385</v>
      </c>
      <c r="C389" s="174">
        <v>1</v>
      </c>
      <c r="D389" s="186"/>
      <c r="E389" s="186"/>
      <c r="F389" s="186"/>
      <c r="G389" s="187" t="s">
        <v>181</v>
      </c>
      <c r="H389" s="151"/>
      <c r="I389" s="151"/>
      <c r="J389" s="151"/>
      <c r="K389" s="151"/>
      <c r="L389" s="159"/>
      <c r="M389" s="160"/>
      <c r="N389" s="160"/>
      <c r="O389" s="160"/>
      <c r="P389" s="160"/>
      <c r="Q389" s="160"/>
      <c r="R389" s="160"/>
      <c r="S389" s="160"/>
      <c r="T389" s="161"/>
      <c r="U389" s="171"/>
    </row>
    <row r="390" spans="1:21" ht="21" x14ac:dyDescent="0.2">
      <c r="A390" s="192" t="s">
        <v>526</v>
      </c>
      <c r="B390" s="235" t="s">
        <v>771</v>
      </c>
      <c r="C390" s="174">
        <v>1</v>
      </c>
      <c r="D390" s="186"/>
      <c r="E390" s="186"/>
      <c r="F390" s="186"/>
      <c r="G390" s="187" t="s">
        <v>182</v>
      </c>
      <c r="H390" s="151"/>
      <c r="I390" s="151"/>
      <c r="J390" s="151"/>
      <c r="K390" s="151"/>
      <c r="L390" s="159"/>
      <c r="M390" s="160"/>
      <c r="N390" s="160"/>
      <c r="O390" s="160"/>
      <c r="P390" s="160"/>
      <c r="Q390" s="160"/>
      <c r="R390" s="160"/>
      <c r="S390" s="160"/>
      <c r="T390" s="161"/>
      <c r="U390" s="171"/>
    </row>
    <row r="391" spans="1:21" ht="18" x14ac:dyDescent="0.2">
      <c r="A391" s="192" t="s">
        <v>147</v>
      </c>
      <c r="B391" s="173" t="s">
        <v>385</v>
      </c>
      <c r="C391" s="174">
        <v>1</v>
      </c>
      <c r="D391" s="186"/>
      <c r="E391" s="186"/>
      <c r="F391" s="186"/>
      <c r="G391" s="187" t="s">
        <v>181</v>
      </c>
      <c r="H391" s="151"/>
      <c r="I391" s="151"/>
      <c r="J391" s="151"/>
      <c r="K391" s="151"/>
      <c r="L391" s="159"/>
      <c r="M391" s="160"/>
      <c r="N391" s="160"/>
      <c r="O391" s="160"/>
      <c r="P391" s="160"/>
      <c r="Q391" s="160"/>
      <c r="R391" s="160"/>
      <c r="S391" s="160"/>
      <c r="T391" s="161"/>
      <c r="U391" s="171"/>
    </row>
    <row r="392" spans="1:21" ht="12.75" x14ac:dyDescent="0.2">
      <c r="A392" s="178" t="s">
        <v>507</v>
      </c>
      <c r="B392" s="235" t="s">
        <v>771</v>
      </c>
      <c r="C392" s="174">
        <v>1</v>
      </c>
      <c r="D392" s="186"/>
      <c r="E392" s="186"/>
      <c r="F392" s="186"/>
      <c r="G392" s="187" t="s">
        <v>182</v>
      </c>
      <c r="H392" s="151"/>
      <c r="I392" s="151"/>
      <c r="J392" s="151"/>
      <c r="K392" s="151"/>
      <c r="L392" s="159"/>
      <c r="M392" s="160"/>
      <c r="N392" s="160"/>
      <c r="O392" s="160"/>
      <c r="P392" s="160"/>
      <c r="Q392" s="160"/>
      <c r="R392" s="160"/>
      <c r="S392" s="160"/>
      <c r="T392" s="161"/>
      <c r="U392" s="171"/>
    </row>
    <row r="393" spans="1:21" ht="18" x14ac:dyDescent="0.2">
      <c r="A393" s="178" t="s">
        <v>147</v>
      </c>
      <c r="B393" s="173" t="s">
        <v>385</v>
      </c>
      <c r="C393" s="174">
        <v>1</v>
      </c>
      <c r="D393" s="186"/>
      <c r="E393" s="186"/>
      <c r="F393" s="186"/>
      <c r="G393" s="187" t="s">
        <v>181</v>
      </c>
      <c r="H393" s="151"/>
      <c r="I393" s="151"/>
      <c r="J393" s="151"/>
      <c r="K393" s="151"/>
      <c r="L393" s="159"/>
      <c r="M393" s="160"/>
      <c r="N393" s="160"/>
      <c r="O393" s="160"/>
      <c r="P393" s="160"/>
      <c r="Q393" s="160"/>
      <c r="R393" s="160"/>
      <c r="S393" s="160"/>
      <c r="T393" s="161"/>
      <c r="U393" s="171"/>
    </row>
    <row r="394" spans="1:21" ht="21" x14ac:dyDescent="0.2">
      <c r="A394" s="192" t="s">
        <v>527</v>
      </c>
      <c r="B394" s="235" t="s">
        <v>771</v>
      </c>
      <c r="C394" s="174">
        <v>1</v>
      </c>
      <c r="D394" s="186"/>
      <c r="E394" s="186"/>
      <c r="F394" s="186"/>
      <c r="G394" s="187" t="s">
        <v>182</v>
      </c>
      <c r="H394" s="151"/>
      <c r="I394" s="151"/>
      <c r="J394" s="151"/>
      <c r="K394" s="151"/>
      <c r="L394" s="159"/>
      <c r="M394" s="160"/>
      <c r="N394" s="160"/>
      <c r="O394" s="160"/>
      <c r="P394" s="160"/>
      <c r="Q394" s="160"/>
      <c r="R394" s="160"/>
      <c r="S394" s="160"/>
      <c r="T394" s="161"/>
      <c r="U394" s="171"/>
    </row>
    <row r="395" spans="1:21" ht="18" x14ac:dyDescent="0.2">
      <c r="A395" s="192" t="s">
        <v>147</v>
      </c>
      <c r="B395" s="173" t="s">
        <v>385</v>
      </c>
      <c r="C395" s="174">
        <v>1</v>
      </c>
      <c r="D395" s="186"/>
      <c r="E395" s="186"/>
      <c r="F395" s="186"/>
      <c r="G395" s="187" t="s">
        <v>181</v>
      </c>
      <c r="H395" s="151"/>
      <c r="I395" s="151"/>
      <c r="J395" s="151"/>
      <c r="K395" s="151"/>
      <c r="L395" s="159"/>
      <c r="M395" s="160"/>
      <c r="N395" s="160"/>
      <c r="O395" s="160"/>
      <c r="P395" s="160"/>
      <c r="Q395" s="160"/>
      <c r="R395" s="160"/>
      <c r="S395" s="160"/>
      <c r="T395" s="161"/>
      <c r="U395" s="171"/>
    </row>
    <row r="396" spans="1:21" ht="21" x14ac:dyDescent="0.2">
      <c r="A396" s="192" t="s">
        <v>528</v>
      </c>
      <c r="B396" s="235" t="s">
        <v>771</v>
      </c>
      <c r="C396" s="174">
        <v>1</v>
      </c>
      <c r="D396" s="186"/>
      <c r="E396" s="186"/>
      <c r="F396" s="186"/>
      <c r="G396" s="187" t="s">
        <v>182</v>
      </c>
      <c r="H396" s="151"/>
      <c r="I396" s="151"/>
      <c r="J396" s="151"/>
      <c r="K396" s="151"/>
      <c r="L396" s="159"/>
      <c r="M396" s="160"/>
      <c r="N396" s="160"/>
      <c r="O396" s="160"/>
      <c r="P396" s="160"/>
      <c r="Q396" s="160"/>
      <c r="R396" s="160"/>
      <c r="S396" s="160"/>
      <c r="T396" s="161"/>
      <c r="U396" s="171"/>
    </row>
    <row r="397" spans="1:21" ht="18" x14ac:dyDescent="0.2">
      <c r="A397" s="192" t="s">
        <v>147</v>
      </c>
      <c r="B397" s="173" t="s">
        <v>385</v>
      </c>
      <c r="C397" s="174">
        <v>1</v>
      </c>
      <c r="D397" s="186"/>
      <c r="E397" s="186"/>
      <c r="F397" s="186"/>
      <c r="G397" s="187" t="s">
        <v>181</v>
      </c>
      <c r="H397" s="151"/>
      <c r="I397" s="151"/>
      <c r="J397" s="151"/>
      <c r="K397" s="151"/>
      <c r="L397" s="159"/>
      <c r="M397" s="160"/>
      <c r="N397" s="160"/>
      <c r="O397" s="160"/>
      <c r="P397" s="160"/>
      <c r="Q397" s="160"/>
      <c r="R397" s="160"/>
      <c r="S397" s="160"/>
      <c r="T397" s="161"/>
      <c r="U397" s="171"/>
    </row>
    <row r="398" spans="1:21" ht="21" x14ac:dyDescent="0.2">
      <c r="A398" s="192" t="s">
        <v>529</v>
      </c>
      <c r="B398" s="235" t="s">
        <v>771</v>
      </c>
      <c r="C398" s="174">
        <v>1</v>
      </c>
      <c r="D398" s="186"/>
      <c r="E398" s="186"/>
      <c r="F398" s="186"/>
      <c r="G398" s="187" t="s">
        <v>182</v>
      </c>
      <c r="H398" s="151"/>
      <c r="I398" s="151"/>
      <c r="J398" s="151"/>
      <c r="K398" s="151"/>
      <c r="L398" s="159"/>
      <c r="M398" s="160"/>
      <c r="N398" s="160"/>
      <c r="O398" s="160"/>
      <c r="P398" s="160"/>
      <c r="Q398" s="160"/>
      <c r="R398" s="160"/>
      <c r="S398" s="160"/>
      <c r="T398" s="161"/>
      <c r="U398" s="171"/>
    </row>
    <row r="399" spans="1:21" ht="18" x14ac:dyDescent="0.2">
      <c r="A399" s="192" t="s">
        <v>147</v>
      </c>
      <c r="B399" s="173" t="s">
        <v>385</v>
      </c>
      <c r="C399" s="174">
        <v>1</v>
      </c>
      <c r="D399" s="186"/>
      <c r="E399" s="186"/>
      <c r="F399" s="186"/>
      <c r="G399" s="187" t="s">
        <v>181</v>
      </c>
      <c r="H399" s="151"/>
      <c r="I399" s="151"/>
      <c r="J399" s="151"/>
      <c r="K399" s="151"/>
      <c r="L399" s="159"/>
      <c r="M399" s="160"/>
      <c r="N399" s="160"/>
      <c r="O399" s="160"/>
      <c r="P399" s="160"/>
      <c r="Q399" s="160"/>
      <c r="R399" s="160"/>
      <c r="S399" s="160"/>
      <c r="T399" s="161"/>
      <c r="U399" s="171"/>
    </row>
    <row r="400" spans="1:21" ht="21" x14ac:dyDescent="0.2">
      <c r="A400" s="192" t="s">
        <v>530</v>
      </c>
      <c r="B400" s="235" t="s">
        <v>771</v>
      </c>
      <c r="C400" s="174">
        <v>1</v>
      </c>
      <c r="D400" s="186"/>
      <c r="E400" s="186"/>
      <c r="F400" s="186"/>
      <c r="G400" s="187" t="s">
        <v>182</v>
      </c>
      <c r="H400" s="151"/>
      <c r="I400" s="151"/>
      <c r="J400" s="151"/>
      <c r="K400" s="151"/>
      <c r="L400" s="159"/>
      <c r="M400" s="160"/>
      <c r="N400" s="160"/>
      <c r="O400" s="160"/>
      <c r="P400" s="160"/>
      <c r="Q400" s="160"/>
      <c r="R400" s="160"/>
      <c r="S400" s="160"/>
      <c r="T400" s="161"/>
      <c r="U400" s="171"/>
    </row>
    <row r="401" spans="1:21" ht="18" x14ac:dyDescent="0.2">
      <c r="A401" s="192" t="s">
        <v>147</v>
      </c>
      <c r="B401" s="173" t="s">
        <v>385</v>
      </c>
      <c r="C401" s="174">
        <v>1</v>
      </c>
      <c r="D401" s="186"/>
      <c r="E401" s="186"/>
      <c r="F401" s="186"/>
      <c r="G401" s="187" t="s">
        <v>181</v>
      </c>
      <c r="H401" s="151"/>
      <c r="I401" s="151"/>
      <c r="J401" s="151"/>
      <c r="K401" s="151"/>
      <c r="L401" s="159"/>
      <c r="M401" s="160"/>
      <c r="N401" s="160"/>
      <c r="O401" s="160"/>
      <c r="P401" s="160"/>
      <c r="Q401" s="160"/>
      <c r="R401" s="160"/>
      <c r="S401" s="160"/>
      <c r="T401" s="161"/>
      <c r="U401" s="171"/>
    </row>
    <row r="402" spans="1:21" ht="31.5" x14ac:dyDescent="0.2">
      <c r="A402" s="192" t="s">
        <v>531</v>
      </c>
      <c r="B402" s="235" t="s">
        <v>771</v>
      </c>
      <c r="C402" s="174">
        <v>1</v>
      </c>
      <c r="D402" s="186"/>
      <c r="E402" s="186"/>
      <c r="F402" s="186"/>
      <c r="G402" s="187" t="s">
        <v>182</v>
      </c>
      <c r="H402" s="151"/>
      <c r="I402" s="151"/>
      <c r="J402" s="151"/>
      <c r="K402" s="151"/>
      <c r="L402" s="159"/>
      <c r="M402" s="160"/>
      <c r="N402" s="160"/>
      <c r="O402" s="160"/>
      <c r="P402" s="160"/>
      <c r="Q402" s="160"/>
      <c r="R402" s="160"/>
      <c r="S402" s="160"/>
      <c r="T402" s="161"/>
      <c r="U402" s="171"/>
    </row>
    <row r="403" spans="1:21" ht="18" x14ac:dyDescent="0.2">
      <c r="A403" s="192" t="s">
        <v>147</v>
      </c>
      <c r="B403" s="173" t="s">
        <v>385</v>
      </c>
      <c r="C403" s="174">
        <v>1</v>
      </c>
      <c r="D403" s="186"/>
      <c r="E403" s="186"/>
      <c r="F403" s="186"/>
      <c r="G403" s="187" t="s">
        <v>181</v>
      </c>
      <c r="H403" s="151"/>
      <c r="I403" s="151"/>
      <c r="J403" s="151"/>
      <c r="K403" s="151"/>
      <c r="L403" s="159"/>
      <c r="M403" s="160"/>
      <c r="N403" s="160"/>
      <c r="O403" s="160"/>
      <c r="P403" s="160"/>
      <c r="Q403" s="160"/>
      <c r="R403" s="160"/>
      <c r="S403" s="160"/>
      <c r="T403" s="161"/>
      <c r="U403" s="171"/>
    </row>
    <row r="404" spans="1:21" ht="21" x14ac:dyDescent="0.2">
      <c r="A404" s="192" t="s">
        <v>600</v>
      </c>
      <c r="B404" s="235" t="s">
        <v>771</v>
      </c>
      <c r="C404" s="174">
        <v>1</v>
      </c>
      <c r="D404" s="186"/>
      <c r="E404" s="186"/>
      <c r="F404" s="186"/>
      <c r="G404" s="187" t="s">
        <v>182</v>
      </c>
      <c r="H404" s="151"/>
      <c r="I404" s="151"/>
      <c r="J404" s="151"/>
      <c r="K404" s="151"/>
      <c r="L404" s="159"/>
      <c r="M404" s="160"/>
      <c r="N404" s="160"/>
      <c r="O404" s="160"/>
      <c r="P404" s="160"/>
      <c r="Q404" s="160"/>
      <c r="R404" s="160"/>
      <c r="S404" s="160"/>
      <c r="T404" s="161"/>
      <c r="U404" s="171"/>
    </row>
    <row r="405" spans="1:21" ht="18" x14ac:dyDescent="0.2">
      <c r="A405" s="192" t="s">
        <v>147</v>
      </c>
      <c r="B405" s="173" t="s">
        <v>385</v>
      </c>
      <c r="C405" s="174">
        <v>1</v>
      </c>
      <c r="D405" s="186"/>
      <c r="E405" s="186"/>
      <c r="F405" s="186"/>
      <c r="G405" s="187" t="s">
        <v>181</v>
      </c>
      <c r="H405" s="151"/>
      <c r="I405" s="151"/>
      <c r="J405" s="151"/>
      <c r="K405" s="151"/>
      <c r="L405" s="159"/>
      <c r="M405" s="160"/>
      <c r="N405" s="160"/>
      <c r="O405" s="160"/>
      <c r="P405" s="160"/>
      <c r="Q405" s="160"/>
      <c r="R405" s="160"/>
      <c r="S405" s="160"/>
      <c r="T405" s="161"/>
      <c r="U405" s="171"/>
    </row>
    <row r="406" spans="1:21" ht="12.75" x14ac:dyDescent="0.2">
      <c r="A406" s="192" t="s">
        <v>532</v>
      </c>
      <c r="B406" s="235" t="s">
        <v>771</v>
      </c>
      <c r="C406" s="174">
        <v>1</v>
      </c>
      <c r="D406" s="186"/>
      <c r="E406" s="186"/>
      <c r="F406" s="186"/>
      <c r="G406" s="187" t="s">
        <v>182</v>
      </c>
      <c r="H406" s="151"/>
      <c r="I406" s="151"/>
      <c r="J406" s="151"/>
      <c r="K406" s="151"/>
      <c r="L406" s="159"/>
      <c r="M406" s="160"/>
      <c r="N406" s="160"/>
      <c r="O406" s="160"/>
      <c r="P406" s="160"/>
      <c r="Q406" s="160"/>
      <c r="R406" s="160"/>
      <c r="S406" s="160"/>
      <c r="T406" s="161"/>
      <c r="U406" s="171"/>
    </row>
    <row r="407" spans="1:21" ht="18" x14ac:dyDescent="0.2">
      <c r="A407" s="192" t="s">
        <v>147</v>
      </c>
      <c r="B407" s="173" t="s">
        <v>385</v>
      </c>
      <c r="C407" s="174">
        <v>1</v>
      </c>
      <c r="D407" s="186"/>
      <c r="E407" s="186"/>
      <c r="F407" s="186"/>
      <c r="G407" s="187" t="s">
        <v>181</v>
      </c>
      <c r="H407" s="151"/>
      <c r="I407" s="151"/>
      <c r="J407" s="151"/>
      <c r="K407" s="151"/>
      <c r="L407" s="159"/>
      <c r="M407" s="160"/>
      <c r="N407" s="160"/>
      <c r="O407" s="160"/>
      <c r="P407" s="160"/>
      <c r="Q407" s="160"/>
      <c r="R407" s="160"/>
      <c r="S407" s="160"/>
      <c r="T407" s="161"/>
      <c r="U407" s="171"/>
    </row>
    <row r="408" spans="1:21" ht="21" x14ac:dyDescent="0.2">
      <c r="A408" s="192" t="s">
        <v>533</v>
      </c>
      <c r="B408" s="235" t="s">
        <v>771</v>
      </c>
      <c r="C408" s="174">
        <v>1</v>
      </c>
      <c r="D408" s="186"/>
      <c r="E408" s="186"/>
      <c r="F408" s="186"/>
      <c r="G408" s="187" t="s">
        <v>182</v>
      </c>
      <c r="H408" s="151"/>
      <c r="I408" s="151"/>
      <c r="J408" s="151"/>
      <c r="K408" s="151"/>
      <c r="L408" s="159"/>
      <c r="M408" s="160"/>
      <c r="N408" s="160"/>
      <c r="O408" s="160"/>
      <c r="P408" s="160"/>
      <c r="Q408" s="160"/>
      <c r="R408" s="160"/>
      <c r="S408" s="160"/>
      <c r="T408" s="161"/>
      <c r="U408" s="171"/>
    </row>
    <row r="409" spans="1:21" ht="18" x14ac:dyDescent="0.2">
      <c r="A409" s="192" t="s">
        <v>147</v>
      </c>
      <c r="B409" s="173" t="s">
        <v>385</v>
      </c>
      <c r="C409" s="174">
        <v>1</v>
      </c>
      <c r="D409" s="186"/>
      <c r="E409" s="186"/>
      <c r="F409" s="186"/>
      <c r="G409" s="187" t="s">
        <v>181</v>
      </c>
      <c r="H409" s="151"/>
      <c r="I409" s="151"/>
      <c r="J409" s="151"/>
      <c r="K409" s="151"/>
      <c r="L409" s="159"/>
      <c r="M409" s="160"/>
      <c r="N409" s="160"/>
      <c r="O409" s="160"/>
      <c r="P409" s="160"/>
      <c r="Q409" s="160"/>
      <c r="R409" s="160"/>
      <c r="S409" s="160"/>
      <c r="T409" s="161"/>
      <c r="U409" s="171"/>
    </row>
    <row r="410" spans="1:21" ht="21" x14ac:dyDescent="0.2">
      <c r="A410" s="192" t="s">
        <v>534</v>
      </c>
      <c r="B410" s="235" t="s">
        <v>771</v>
      </c>
      <c r="C410" s="174">
        <v>1</v>
      </c>
      <c r="D410" s="186"/>
      <c r="E410" s="186"/>
      <c r="F410" s="186"/>
      <c r="G410" s="187" t="s">
        <v>182</v>
      </c>
      <c r="H410" s="151"/>
      <c r="I410" s="151"/>
      <c r="J410" s="151"/>
      <c r="K410" s="151"/>
      <c r="L410" s="159"/>
      <c r="M410" s="160"/>
      <c r="N410" s="160"/>
      <c r="O410" s="160"/>
      <c r="P410" s="160"/>
      <c r="Q410" s="160"/>
      <c r="R410" s="160"/>
      <c r="S410" s="160"/>
      <c r="T410" s="161"/>
      <c r="U410" s="171"/>
    </row>
    <row r="411" spans="1:21" ht="18" x14ac:dyDescent="0.2">
      <c r="A411" s="192" t="s">
        <v>147</v>
      </c>
      <c r="B411" s="173" t="s">
        <v>385</v>
      </c>
      <c r="C411" s="174">
        <v>1</v>
      </c>
      <c r="D411" s="186"/>
      <c r="E411" s="186"/>
      <c r="F411" s="186"/>
      <c r="G411" s="187" t="s">
        <v>181</v>
      </c>
      <c r="H411" s="151"/>
      <c r="I411" s="151"/>
      <c r="J411" s="151"/>
      <c r="K411" s="151"/>
      <c r="L411" s="159"/>
      <c r="M411" s="160"/>
      <c r="N411" s="160"/>
      <c r="O411" s="160"/>
      <c r="P411" s="160"/>
      <c r="Q411" s="160"/>
      <c r="R411" s="160"/>
      <c r="S411" s="160"/>
      <c r="T411" s="161"/>
      <c r="U411" s="171"/>
    </row>
    <row r="412" spans="1:21" ht="31.5" x14ac:dyDescent="0.2">
      <c r="A412" s="192" t="s">
        <v>535</v>
      </c>
      <c r="B412" s="235" t="s">
        <v>771</v>
      </c>
      <c r="C412" s="174">
        <v>1</v>
      </c>
      <c r="D412" s="186"/>
      <c r="E412" s="186"/>
      <c r="F412" s="186"/>
      <c r="G412" s="187" t="s">
        <v>182</v>
      </c>
      <c r="H412" s="151"/>
      <c r="I412" s="151"/>
      <c r="J412" s="151"/>
      <c r="K412" s="151"/>
      <c r="L412" s="159"/>
      <c r="M412" s="160"/>
      <c r="N412" s="160"/>
      <c r="O412" s="160"/>
      <c r="P412" s="160"/>
      <c r="Q412" s="160"/>
      <c r="R412" s="160"/>
      <c r="S412" s="160"/>
      <c r="T412" s="161"/>
      <c r="U412" s="171"/>
    </row>
    <row r="413" spans="1:21" ht="18" x14ac:dyDescent="0.2">
      <c r="A413" s="192" t="s">
        <v>147</v>
      </c>
      <c r="B413" s="173" t="s">
        <v>385</v>
      </c>
      <c r="C413" s="174">
        <v>1</v>
      </c>
      <c r="D413" s="186"/>
      <c r="E413" s="186"/>
      <c r="F413" s="186"/>
      <c r="G413" s="187" t="s">
        <v>181</v>
      </c>
      <c r="H413" s="151"/>
      <c r="I413" s="151"/>
      <c r="J413" s="151"/>
      <c r="K413" s="151"/>
      <c r="L413" s="159"/>
      <c r="M413" s="160"/>
      <c r="N413" s="160"/>
      <c r="O413" s="160"/>
      <c r="P413" s="160"/>
      <c r="Q413" s="160"/>
      <c r="R413" s="160"/>
      <c r="S413" s="160"/>
      <c r="T413" s="161"/>
      <c r="U413" s="171"/>
    </row>
    <row r="414" spans="1:21" ht="21" x14ac:dyDescent="0.2">
      <c r="A414" s="192" t="s">
        <v>536</v>
      </c>
      <c r="B414" s="235" t="s">
        <v>771</v>
      </c>
      <c r="C414" s="174">
        <v>1</v>
      </c>
      <c r="D414" s="186"/>
      <c r="E414" s="186"/>
      <c r="F414" s="186"/>
      <c r="G414" s="187" t="s">
        <v>182</v>
      </c>
      <c r="H414" s="151"/>
      <c r="I414" s="151"/>
      <c r="J414" s="151"/>
      <c r="K414" s="151"/>
      <c r="L414" s="159"/>
      <c r="M414" s="160"/>
      <c r="N414" s="160"/>
      <c r="O414" s="160"/>
      <c r="P414" s="160"/>
      <c r="Q414" s="160"/>
      <c r="R414" s="160"/>
      <c r="S414" s="160"/>
      <c r="T414" s="161"/>
      <c r="U414" s="171"/>
    </row>
    <row r="415" spans="1:21" ht="18" x14ac:dyDescent="0.2">
      <c r="A415" s="192" t="s">
        <v>147</v>
      </c>
      <c r="B415" s="173" t="s">
        <v>385</v>
      </c>
      <c r="C415" s="174">
        <v>1</v>
      </c>
      <c r="D415" s="186"/>
      <c r="E415" s="186"/>
      <c r="F415" s="186"/>
      <c r="G415" s="187" t="s">
        <v>181</v>
      </c>
      <c r="H415" s="151"/>
      <c r="I415" s="151"/>
      <c r="J415" s="151"/>
      <c r="K415" s="151"/>
      <c r="L415" s="159"/>
      <c r="M415" s="160"/>
      <c r="N415" s="160"/>
      <c r="O415" s="160"/>
      <c r="P415" s="160"/>
      <c r="Q415" s="160"/>
      <c r="R415" s="160"/>
      <c r="S415" s="160"/>
      <c r="T415" s="161"/>
      <c r="U415" s="171"/>
    </row>
    <row r="416" spans="1:21" ht="31.5" x14ac:dyDescent="0.2">
      <c r="A416" s="192" t="s">
        <v>537</v>
      </c>
      <c r="B416" s="235" t="s">
        <v>771</v>
      </c>
      <c r="C416" s="174">
        <v>1</v>
      </c>
      <c r="D416" s="186"/>
      <c r="E416" s="186"/>
      <c r="F416" s="186"/>
      <c r="G416" s="187" t="s">
        <v>182</v>
      </c>
      <c r="H416" s="151"/>
      <c r="I416" s="151"/>
      <c r="J416" s="151"/>
      <c r="K416" s="151"/>
      <c r="L416" s="159"/>
      <c r="M416" s="160"/>
      <c r="N416" s="160"/>
      <c r="O416" s="160"/>
      <c r="P416" s="160"/>
      <c r="Q416" s="160"/>
      <c r="R416" s="160"/>
      <c r="S416" s="160"/>
      <c r="T416" s="161"/>
      <c r="U416" s="171"/>
    </row>
    <row r="417" spans="1:21" ht="18" x14ac:dyDescent="0.2">
      <c r="A417" s="192" t="s">
        <v>147</v>
      </c>
      <c r="B417" s="173" t="s">
        <v>385</v>
      </c>
      <c r="C417" s="174">
        <v>1</v>
      </c>
      <c r="D417" s="186"/>
      <c r="E417" s="186"/>
      <c r="F417" s="186"/>
      <c r="G417" s="187" t="s">
        <v>181</v>
      </c>
      <c r="H417" s="151"/>
      <c r="I417" s="151"/>
      <c r="J417" s="151"/>
      <c r="K417" s="151"/>
      <c r="L417" s="159"/>
      <c r="M417" s="160"/>
      <c r="N417" s="160"/>
      <c r="O417" s="160"/>
      <c r="P417" s="160"/>
      <c r="Q417" s="160"/>
      <c r="R417" s="160"/>
      <c r="S417" s="160"/>
      <c r="T417" s="161"/>
      <c r="U417" s="171"/>
    </row>
    <row r="418" spans="1:21" ht="21" x14ac:dyDescent="0.2">
      <c r="A418" s="192" t="s">
        <v>538</v>
      </c>
      <c r="B418" s="235" t="s">
        <v>771</v>
      </c>
      <c r="C418" s="174">
        <v>1</v>
      </c>
      <c r="D418" s="186"/>
      <c r="E418" s="186"/>
      <c r="F418" s="186"/>
      <c r="G418" s="187" t="s">
        <v>182</v>
      </c>
      <c r="H418" s="151"/>
      <c r="I418" s="151"/>
      <c r="J418" s="151"/>
      <c r="K418" s="151"/>
      <c r="L418" s="159"/>
      <c r="M418" s="160"/>
      <c r="N418" s="160"/>
      <c r="O418" s="160"/>
      <c r="P418" s="160"/>
      <c r="Q418" s="160"/>
      <c r="R418" s="160"/>
      <c r="S418" s="160"/>
      <c r="T418" s="161"/>
      <c r="U418" s="171"/>
    </row>
    <row r="419" spans="1:21" ht="18" x14ac:dyDescent="0.2">
      <c r="A419" s="192" t="s">
        <v>147</v>
      </c>
      <c r="B419" s="173" t="s">
        <v>385</v>
      </c>
      <c r="C419" s="174">
        <v>1</v>
      </c>
      <c r="D419" s="186"/>
      <c r="E419" s="186"/>
      <c r="F419" s="186"/>
      <c r="G419" s="187" t="s">
        <v>181</v>
      </c>
      <c r="H419" s="151"/>
      <c r="I419" s="151"/>
      <c r="J419" s="151"/>
      <c r="K419" s="151"/>
      <c r="L419" s="159"/>
      <c r="M419" s="160"/>
      <c r="N419" s="160"/>
      <c r="O419" s="160"/>
      <c r="P419" s="160"/>
      <c r="Q419" s="160"/>
      <c r="R419" s="160"/>
      <c r="S419" s="160"/>
      <c r="T419" s="161"/>
      <c r="U419" s="171"/>
    </row>
    <row r="420" spans="1:21" ht="12.75" x14ac:dyDescent="0.2">
      <c r="A420" s="192" t="s">
        <v>539</v>
      </c>
      <c r="B420" s="235" t="s">
        <v>771</v>
      </c>
      <c r="C420" s="174">
        <v>1</v>
      </c>
      <c r="D420" s="186"/>
      <c r="E420" s="186"/>
      <c r="F420" s="186"/>
      <c r="G420" s="187" t="s">
        <v>182</v>
      </c>
      <c r="H420" s="151"/>
      <c r="I420" s="151"/>
      <c r="J420" s="151"/>
      <c r="K420" s="151"/>
      <c r="L420" s="159"/>
      <c r="M420" s="160"/>
      <c r="N420" s="160"/>
      <c r="O420" s="160"/>
      <c r="P420" s="160"/>
      <c r="Q420" s="160"/>
      <c r="R420" s="160"/>
      <c r="S420" s="160"/>
      <c r="T420" s="161"/>
      <c r="U420" s="171"/>
    </row>
    <row r="421" spans="1:21" ht="18" x14ac:dyDescent="0.2">
      <c r="A421" s="192" t="s">
        <v>147</v>
      </c>
      <c r="B421" s="173" t="s">
        <v>385</v>
      </c>
      <c r="C421" s="174">
        <v>1</v>
      </c>
      <c r="D421" s="186"/>
      <c r="E421" s="186"/>
      <c r="F421" s="186"/>
      <c r="G421" s="187" t="s">
        <v>181</v>
      </c>
      <c r="H421" s="151"/>
      <c r="I421" s="151"/>
      <c r="J421" s="151"/>
      <c r="K421" s="151"/>
      <c r="L421" s="159"/>
      <c r="M421" s="160"/>
      <c r="N421" s="160"/>
      <c r="O421" s="160"/>
      <c r="P421" s="160"/>
      <c r="Q421" s="160"/>
      <c r="R421" s="160"/>
      <c r="S421" s="160"/>
      <c r="T421" s="161"/>
      <c r="U421" s="171"/>
    </row>
    <row r="422" spans="1:21" ht="21" x14ac:dyDescent="0.2">
      <c r="A422" s="178" t="s">
        <v>508</v>
      </c>
      <c r="B422" s="235" t="s">
        <v>771</v>
      </c>
      <c r="C422" s="174">
        <v>1</v>
      </c>
      <c r="D422" s="186"/>
      <c r="E422" s="186"/>
      <c r="F422" s="186"/>
      <c r="G422" s="187" t="s">
        <v>182</v>
      </c>
      <c r="H422" s="151"/>
      <c r="I422" s="151"/>
      <c r="J422" s="151"/>
      <c r="K422" s="151"/>
      <c r="L422" s="159"/>
      <c r="M422" s="160"/>
      <c r="N422" s="160"/>
      <c r="O422" s="160"/>
      <c r="P422" s="160"/>
      <c r="Q422" s="160"/>
      <c r="R422" s="160"/>
      <c r="S422" s="160"/>
      <c r="T422" s="161"/>
      <c r="U422" s="171"/>
    </row>
    <row r="423" spans="1:21" ht="18" x14ac:dyDescent="0.2">
      <c r="A423" s="178" t="s">
        <v>147</v>
      </c>
      <c r="B423" s="173" t="s">
        <v>385</v>
      </c>
      <c r="C423" s="174">
        <v>1</v>
      </c>
      <c r="D423" s="186"/>
      <c r="E423" s="186"/>
      <c r="F423" s="186"/>
      <c r="G423" s="187" t="s">
        <v>181</v>
      </c>
      <c r="H423" s="151"/>
      <c r="I423" s="151"/>
      <c r="J423" s="151"/>
      <c r="K423" s="151"/>
      <c r="L423" s="159"/>
      <c r="M423" s="160"/>
      <c r="N423" s="160"/>
      <c r="O423" s="160"/>
      <c r="P423" s="160"/>
      <c r="Q423" s="160"/>
      <c r="R423" s="160"/>
      <c r="S423" s="160"/>
      <c r="T423" s="161"/>
      <c r="U423" s="171"/>
    </row>
    <row r="424" spans="1:21" ht="12.75" x14ac:dyDescent="0.2">
      <c r="A424" s="178" t="s">
        <v>509</v>
      </c>
      <c r="B424" s="235" t="s">
        <v>771</v>
      </c>
      <c r="C424" s="174">
        <v>1</v>
      </c>
      <c r="D424" s="186"/>
      <c r="E424" s="186"/>
      <c r="F424" s="186"/>
      <c r="G424" s="187" t="s">
        <v>182</v>
      </c>
      <c r="H424" s="151"/>
      <c r="I424" s="151"/>
      <c r="J424" s="151"/>
      <c r="K424" s="151"/>
      <c r="L424" s="159"/>
      <c r="M424" s="160"/>
      <c r="N424" s="160"/>
      <c r="O424" s="160"/>
      <c r="P424" s="160"/>
      <c r="Q424" s="160"/>
      <c r="R424" s="160"/>
      <c r="S424" s="160"/>
      <c r="T424" s="161"/>
      <c r="U424" s="171"/>
    </row>
    <row r="425" spans="1:21" ht="18" x14ac:dyDescent="0.2">
      <c r="A425" s="178" t="s">
        <v>147</v>
      </c>
      <c r="B425" s="173" t="s">
        <v>385</v>
      </c>
      <c r="C425" s="174">
        <v>1</v>
      </c>
      <c r="D425" s="186"/>
      <c r="E425" s="186"/>
      <c r="F425" s="186"/>
      <c r="G425" s="187" t="s">
        <v>181</v>
      </c>
      <c r="H425" s="151"/>
      <c r="I425" s="151"/>
      <c r="J425" s="151"/>
      <c r="K425" s="151"/>
      <c r="L425" s="159"/>
      <c r="M425" s="160"/>
      <c r="N425" s="160"/>
      <c r="O425" s="160"/>
      <c r="P425" s="160"/>
      <c r="Q425" s="160"/>
      <c r="R425" s="160"/>
      <c r="S425" s="160"/>
      <c r="T425" s="161"/>
      <c r="U425" s="171"/>
    </row>
    <row r="426" spans="1:21" ht="42" x14ac:dyDescent="0.2">
      <c r="A426" s="178" t="s">
        <v>510</v>
      </c>
      <c r="B426" s="235" t="s">
        <v>771</v>
      </c>
      <c r="C426" s="174">
        <v>1</v>
      </c>
      <c r="D426" s="186"/>
      <c r="E426" s="186"/>
      <c r="F426" s="186"/>
      <c r="G426" s="187" t="s">
        <v>182</v>
      </c>
      <c r="H426" s="151"/>
      <c r="I426" s="151"/>
      <c r="J426" s="151"/>
      <c r="K426" s="151"/>
      <c r="L426" s="159"/>
      <c r="M426" s="160"/>
      <c r="N426" s="160"/>
      <c r="O426" s="160"/>
      <c r="P426" s="160"/>
      <c r="Q426" s="160"/>
      <c r="R426" s="160"/>
      <c r="S426" s="160"/>
      <c r="T426" s="161"/>
      <c r="U426" s="171"/>
    </row>
    <row r="427" spans="1:21" ht="18" x14ac:dyDescent="0.2">
      <c r="A427" s="178" t="s">
        <v>147</v>
      </c>
      <c r="B427" s="173" t="s">
        <v>385</v>
      </c>
      <c r="C427" s="174">
        <v>1</v>
      </c>
      <c r="D427" s="186"/>
      <c r="E427" s="186"/>
      <c r="F427" s="186"/>
      <c r="G427" s="187" t="s">
        <v>181</v>
      </c>
      <c r="H427" s="151"/>
      <c r="I427" s="151"/>
      <c r="J427" s="151"/>
      <c r="K427" s="151"/>
      <c r="L427" s="159"/>
      <c r="M427" s="160"/>
      <c r="N427" s="160"/>
      <c r="O427" s="160"/>
      <c r="P427" s="160"/>
      <c r="Q427" s="160"/>
      <c r="R427" s="160"/>
      <c r="S427" s="160"/>
      <c r="T427" s="161"/>
      <c r="U427" s="171"/>
    </row>
    <row r="428" spans="1:21" ht="12.75" x14ac:dyDescent="0.2">
      <c r="A428" s="178" t="s">
        <v>540</v>
      </c>
      <c r="B428" s="235" t="s">
        <v>771</v>
      </c>
      <c r="C428" s="174">
        <v>1</v>
      </c>
      <c r="D428" s="186"/>
      <c r="E428" s="186"/>
      <c r="F428" s="186"/>
      <c r="G428" s="187" t="s">
        <v>182</v>
      </c>
      <c r="H428" s="151"/>
      <c r="I428" s="151"/>
      <c r="J428" s="151"/>
      <c r="K428" s="151"/>
      <c r="L428" s="159"/>
      <c r="M428" s="160"/>
      <c r="N428" s="160"/>
      <c r="O428" s="160"/>
      <c r="P428" s="160"/>
      <c r="Q428" s="160"/>
      <c r="R428" s="160"/>
      <c r="S428" s="160"/>
      <c r="T428" s="161"/>
      <c r="U428" s="171"/>
    </row>
    <row r="429" spans="1:21" ht="18" x14ac:dyDescent="0.2">
      <c r="A429" s="178" t="s">
        <v>147</v>
      </c>
      <c r="B429" s="173" t="s">
        <v>385</v>
      </c>
      <c r="C429" s="174">
        <v>1</v>
      </c>
      <c r="D429" s="186"/>
      <c r="E429" s="186"/>
      <c r="F429" s="186"/>
      <c r="G429" s="187" t="s">
        <v>181</v>
      </c>
      <c r="H429" s="151"/>
      <c r="I429" s="151"/>
      <c r="J429" s="151"/>
      <c r="K429" s="151"/>
      <c r="L429" s="159"/>
      <c r="M429" s="160"/>
      <c r="N429" s="160"/>
      <c r="O429" s="160"/>
      <c r="P429" s="160"/>
      <c r="Q429" s="160"/>
      <c r="R429" s="160"/>
      <c r="S429" s="160"/>
      <c r="T429" s="161"/>
      <c r="U429" s="171"/>
    </row>
    <row r="430" spans="1:21" ht="12.75" x14ac:dyDescent="0.2">
      <c r="A430" s="178" t="s">
        <v>541</v>
      </c>
      <c r="B430" s="235" t="s">
        <v>771</v>
      </c>
      <c r="C430" s="174">
        <v>1</v>
      </c>
      <c r="D430" s="186"/>
      <c r="E430" s="186"/>
      <c r="F430" s="186"/>
      <c r="G430" s="187" t="s">
        <v>182</v>
      </c>
      <c r="H430" s="151"/>
      <c r="I430" s="151"/>
      <c r="J430" s="151"/>
      <c r="K430" s="151"/>
      <c r="L430" s="159"/>
      <c r="M430" s="160"/>
      <c r="N430" s="160"/>
      <c r="O430" s="160"/>
      <c r="P430" s="160"/>
      <c r="Q430" s="160"/>
      <c r="R430" s="160"/>
      <c r="S430" s="160"/>
      <c r="T430" s="161"/>
      <c r="U430" s="171"/>
    </row>
    <row r="431" spans="1:21" ht="18" x14ac:dyDescent="0.2">
      <c r="A431" s="178" t="s">
        <v>147</v>
      </c>
      <c r="B431" s="173" t="s">
        <v>385</v>
      </c>
      <c r="C431" s="174">
        <v>1</v>
      </c>
      <c r="D431" s="186"/>
      <c r="E431" s="186"/>
      <c r="F431" s="186"/>
      <c r="G431" s="187" t="s">
        <v>181</v>
      </c>
      <c r="H431" s="151"/>
      <c r="I431" s="151"/>
      <c r="J431" s="151"/>
      <c r="K431" s="151"/>
      <c r="L431" s="159"/>
      <c r="M431" s="160"/>
      <c r="N431" s="160"/>
      <c r="O431" s="160"/>
      <c r="P431" s="160"/>
      <c r="Q431" s="160"/>
      <c r="R431" s="160"/>
      <c r="S431" s="160"/>
      <c r="T431" s="161"/>
      <c r="U431" s="171"/>
    </row>
    <row r="432" spans="1:21" ht="12.75" x14ac:dyDescent="0.2">
      <c r="A432" s="178" t="s">
        <v>542</v>
      </c>
      <c r="B432" s="235" t="s">
        <v>771</v>
      </c>
      <c r="C432" s="174">
        <v>1</v>
      </c>
      <c r="D432" s="186"/>
      <c r="E432" s="186"/>
      <c r="F432" s="186"/>
      <c r="G432" s="187" t="s">
        <v>182</v>
      </c>
      <c r="H432" s="151"/>
      <c r="I432" s="151"/>
      <c r="J432" s="151"/>
      <c r="K432" s="151"/>
      <c r="L432" s="159"/>
      <c r="M432" s="160"/>
      <c r="N432" s="160"/>
      <c r="O432" s="160"/>
      <c r="P432" s="160"/>
      <c r="Q432" s="160"/>
      <c r="R432" s="160"/>
      <c r="S432" s="160"/>
      <c r="T432" s="161"/>
      <c r="U432" s="171"/>
    </row>
    <row r="433" spans="1:21" ht="18" x14ac:dyDescent="0.2">
      <c r="A433" s="178" t="s">
        <v>147</v>
      </c>
      <c r="B433" s="173" t="s">
        <v>385</v>
      </c>
      <c r="C433" s="174">
        <v>1</v>
      </c>
      <c r="D433" s="186"/>
      <c r="E433" s="186"/>
      <c r="F433" s="186"/>
      <c r="G433" s="187" t="s">
        <v>181</v>
      </c>
      <c r="H433" s="151"/>
      <c r="I433" s="151"/>
      <c r="J433" s="151"/>
      <c r="K433" s="151"/>
      <c r="L433" s="159"/>
      <c r="M433" s="160"/>
      <c r="N433" s="160"/>
      <c r="O433" s="160"/>
      <c r="P433" s="160"/>
      <c r="Q433" s="160"/>
      <c r="R433" s="160"/>
      <c r="S433" s="160"/>
      <c r="T433" s="161"/>
      <c r="U433" s="171"/>
    </row>
    <row r="434" spans="1:21" ht="21" x14ac:dyDescent="0.2">
      <c r="A434" s="178" t="s">
        <v>543</v>
      </c>
      <c r="B434" s="235" t="s">
        <v>771</v>
      </c>
      <c r="C434" s="174">
        <v>1</v>
      </c>
      <c r="D434" s="186"/>
      <c r="E434" s="186"/>
      <c r="F434" s="186"/>
      <c r="G434" s="187" t="s">
        <v>182</v>
      </c>
      <c r="H434" s="151"/>
      <c r="I434" s="151"/>
      <c r="J434" s="151"/>
      <c r="K434" s="151"/>
      <c r="L434" s="159"/>
      <c r="M434" s="160"/>
      <c r="N434" s="160"/>
      <c r="O434" s="160"/>
      <c r="P434" s="160"/>
      <c r="Q434" s="160"/>
      <c r="R434" s="160"/>
      <c r="S434" s="160"/>
      <c r="T434" s="161"/>
      <c r="U434" s="171"/>
    </row>
    <row r="435" spans="1:21" ht="18" x14ac:dyDescent="0.2">
      <c r="A435" s="178" t="s">
        <v>147</v>
      </c>
      <c r="B435" s="173" t="s">
        <v>385</v>
      </c>
      <c r="C435" s="174">
        <v>1</v>
      </c>
      <c r="D435" s="186"/>
      <c r="E435" s="186"/>
      <c r="F435" s="186"/>
      <c r="G435" s="187" t="s">
        <v>181</v>
      </c>
      <c r="H435" s="151"/>
      <c r="I435" s="151"/>
      <c r="J435" s="151"/>
      <c r="K435" s="151"/>
      <c r="L435" s="159"/>
      <c r="M435" s="160"/>
      <c r="N435" s="160"/>
      <c r="O435" s="160"/>
      <c r="P435" s="160"/>
      <c r="Q435" s="160"/>
      <c r="R435" s="160"/>
      <c r="S435" s="160"/>
      <c r="T435" s="161"/>
      <c r="U435" s="171"/>
    </row>
    <row r="436" spans="1:21" ht="31.5" x14ac:dyDescent="0.2">
      <c r="A436" s="178" t="s">
        <v>544</v>
      </c>
      <c r="B436" s="235" t="s">
        <v>771</v>
      </c>
      <c r="C436" s="174">
        <v>1</v>
      </c>
      <c r="D436" s="186"/>
      <c r="E436" s="186"/>
      <c r="F436" s="186"/>
      <c r="G436" s="187" t="s">
        <v>182</v>
      </c>
      <c r="H436" s="151"/>
      <c r="I436" s="151"/>
      <c r="J436" s="151"/>
      <c r="K436" s="151"/>
      <c r="L436" s="159"/>
      <c r="M436" s="160"/>
      <c r="N436" s="160"/>
      <c r="O436" s="160"/>
      <c r="P436" s="160"/>
      <c r="Q436" s="160"/>
      <c r="R436" s="160"/>
      <c r="S436" s="160"/>
      <c r="T436" s="161"/>
      <c r="U436" s="171"/>
    </row>
    <row r="437" spans="1:21" ht="18" x14ac:dyDescent="0.2">
      <c r="A437" s="178" t="s">
        <v>147</v>
      </c>
      <c r="B437" s="173" t="s">
        <v>385</v>
      </c>
      <c r="C437" s="174">
        <v>1</v>
      </c>
      <c r="D437" s="186"/>
      <c r="E437" s="186"/>
      <c r="F437" s="186"/>
      <c r="G437" s="187" t="s">
        <v>181</v>
      </c>
      <c r="H437" s="151"/>
      <c r="I437" s="151"/>
      <c r="J437" s="151"/>
      <c r="K437" s="151"/>
      <c r="L437" s="159"/>
      <c r="M437" s="160"/>
      <c r="N437" s="160"/>
      <c r="O437" s="160"/>
      <c r="P437" s="160"/>
      <c r="Q437" s="160"/>
      <c r="R437" s="160"/>
      <c r="S437" s="160"/>
      <c r="T437" s="161"/>
      <c r="U437" s="171"/>
    </row>
    <row r="438" spans="1:21" ht="12.75" x14ac:dyDescent="0.2">
      <c r="A438" s="178" t="s">
        <v>545</v>
      </c>
      <c r="B438" s="235" t="s">
        <v>771</v>
      </c>
      <c r="C438" s="174">
        <v>1</v>
      </c>
      <c r="D438" s="186"/>
      <c r="E438" s="186"/>
      <c r="F438" s="186"/>
      <c r="G438" s="187" t="s">
        <v>182</v>
      </c>
      <c r="H438" s="151"/>
      <c r="I438" s="151"/>
      <c r="J438" s="151"/>
      <c r="K438" s="151"/>
      <c r="L438" s="159"/>
      <c r="M438" s="160"/>
      <c r="N438" s="160"/>
      <c r="O438" s="160"/>
      <c r="P438" s="160"/>
      <c r="Q438" s="160"/>
      <c r="R438" s="160"/>
      <c r="S438" s="160"/>
      <c r="T438" s="161"/>
      <c r="U438" s="171"/>
    </row>
    <row r="439" spans="1:21" ht="18" x14ac:dyDescent="0.2">
      <c r="A439" s="178" t="s">
        <v>147</v>
      </c>
      <c r="B439" s="173" t="s">
        <v>385</v>
      </c>
      <c r="C439" s="174">
        <v>1</v>
      </c>
      <c r="D439" s="186"/>
      <c r="E439" s="186"/>
      <c r="F439" s="186"/>
      <c r="G439" s="187" t="s">
        <v>181</v>
      </c>
      <c r="H439" s="151"/>
      <c r="I439" s="151"/>
      <c r="J439" s="151"/>
      <c r="K439" s="151"/>
      <c r="L439" s="159"/>
      <c r="M439" s="160"/>
      <c r="N439" s="160"/>
      <c r="O439" s="160"/>
      <c r="P439" s="160"/>
      <c r="Q439" s="160"/>
      <c r="R439" s="160"/>
      <c r="S439" s="160"/>
      <c r="T439" s="161"/>
      <c r="U439" s="171"/>
    </row>
    <row r="440" spans="1:21" ht="21" x14ac:dyDescent="0.2">
      <c r="A440" s="178" t="s">
        <v>546</v>
      </c>
      <c r="B440" s="235" t="s">
        <v>771</v>
      </c>
      <c r="C440" s="174">
        <v>1</v>
      </c>
      <c r="D440" s="186"/>
      <c r="E440" s="186"/>
      <c r="F440" s="186"/>
      <c r="G440" s="187" t="s">
        <v>182</v>
      </c>
      <c r="H440" s="151"/>
      <c r="I440" s="151"/>
      <c r="J440" s="151"/>
      <c r="K440" s="151"/>
      <c r="L440" s="159"/>
      <c r="M440" s="160"/>
      <c r="N440" s="160"/>
      <c r="O440" s="160"/>
      <c r="P440" s="160"/>
      <c r="Q440" s="160"/>
      <c r="R440" s="160"/>
      <c r="S440" s="160"/>
      <c r="T440" s="161"/>
      <c r="U440" s="171"/>
    </row>
    <row r="441" spans="1:21" ht="18" x14ac:dyDescent="0.2">
      <c r="A441" s="178" t="s">
        <v>147</v>
      </c>
      <c r="B441" s="173" t="s">
        <v>385</v>
      </c>
      <c r="C441" s="174">
        <v>1</v>
      </c>
      <c r="D441" s="186"/>
      <c r="E441" s="186"/>
      <c r="F441" s="186"/>
      <c r="G441" s="187" t="s">
        <v>181</v>
      </c>
      <c r="H441" s="151"/>
      <c r="I441" s="151"/>
      <c r="J441" s="151"/>
      <c r="K441" s="151"/>
      <c r="L441" s="159"/>
      <c r="M441" s="160"/>
      <c r="N441" s="160"/>
      <c r="O441" s="160"/>
      <c r="P441" s="160"/>
      <c r="Q441" s="160"/>
      <c r="R441" s="160"/>
      <c r="S441" s="160"/>
      <c r="T441" s="161"/>
      <c r="U441" s="171"/>
    </row>
    <row r="442" spans="1:21" ht="31.5" x14ac:dyDescent="0.2">
      <c r="A442" s="178" t="s">
        <v>547</v>
      </c>
      <c r="B442" s="235" t="s">
        <v>771</v>
      </c>
      <c r="C442" s="174">
        <v>1</v>
      </c>
      <c r="D442" s="186"/>
      <c r="E442" s="186"/>
      <c r="F442" s="186"/>
      <c r="G442" s="187" t="s">
        <v>182</v>
      </c>
      <c r="H442" s="151"/>
      <c r="I442" s="151"/>
      <c r="J442" s="151"/>
      <c r="K442" s="151"/>
      <c r="L442" s="159"/>
      <c r="M442" s="160"/>
      <c r="N442" s="160"/>
      <c r="O442" s="160"/>
      <c r="P442" s="160"/>
      <c r="Q442" s="160"/>
      <c r="R442" s="160"/>
      <c r="S442" s="160"/>
      <c r="T442" s="161"/>
      <c r="U442" s="171"/>
    </row>
    <row r="443" spans="1:21" ht="18" x14ac:dyDescent="0.2">
      <c r="A443" s="178" t="s">
        <v>147</v>
      </c>
      <c r="B443" s="173" t="s">
        <v>385</v>
      </c>
      <c r="C443" s="174">
        <v>1</v>
      </c>
      <c r="D443" s="186"/>
      <c r="E443" s="186"/>
      <c r="F443" s="186"/>
      <c r="G443" s="187" t="s">
        <v>181</v>
      </c>
      <c r="H443" s="151"/>
      <c r="I443" s="151"/>
      <c r="J443" s="151"/>
      <c r="K443" s="151"/>
      <c r="L443" s="159"/>
      <c r="M443" s="160"/>
      <c r="N443" s="160"/>
      <c r="O443" s="160"/>
      <c r="P443" s="160"/>
      <c r="Q443" s="160"/>
      <c r="R443" s="160"/>
      <c r="S443" s="160"/>
      <c r="T443" s="161"/>
      <c r="U443" s="171"/>
    </row>
    <row r="444" spans="1:21" ht="21" x14ac:dyDescent="0.2">
      <c r="A444" s="178" t="s">
        <v>548</v>
      </c>
      <c r="B444" s="235" t="s">
        <v>771</v>
      </c>
      <c r="C444" s="174">
        <v>1</v>
      </c>
      <c r="D444" s="186"/>
      <c r="E444" s="186"/>
      <c r="F444" s="186"/>
      <c r="G444" s="187" t="s">
        <v>182</v>
      </c>
      <c r="H444" s="151"/>
      <c r="I444" s="151"/>
      <c r="J444" s="151"/>
      <c r="K444" s="151"/>
      <c r="L444" s="159"/>
      <c r="M444" s="160"/>
      <c r="N444" s="160"/>
      <c r="O444" s="160"/>
      <c r="P444" s="160"/>
      <c r="Q444" s="160"/>
      <c r="R444" s="160"/>
      <c r="S444" s="160"/>
      <c r="T444" s="161"/>
      <c r="U444" s="171"/>
    </row>
    <row r="445" spans="1:21" ht="18" x14ac:dyDescent="0.2">
      <c r="A445" s="178" t="s">
        <v>147</v>
      </c>
      <c r="B445" s="173" t="s">
        <v>385</v>
      </c>
      <c r="C445" s="174">
        <v>1</v>
      </c>
      <c r="D445" s="186"/>
      <c r="E445" s="186"/>
      <c r="F445" s="186"/>
      <c r="G445" s="187" t="s">
        <v>181</v>
      </c>
      <c r="H445" s="151"/>
      <c r="I445" s="151"/>
      <c r="J445" s="151"/>
      <c r="K445" s="151"/>
      <c r="L445" s="159"/>
      <c r="M445" s="160"/>
      <c r="N445" s="160"/>
      <c r="O445" s="160"/>
      <c r="P445" s="160"/>
      <c r="Q445" s="160"/>
      <c r="R445" s="160"/>
      <c r="S445" s="160"/>
      <c r="T445" s="161"/>
      <c r="U445" s="171"/>
    </row>
    <row r="446" spans="1:21" ht="42" x14ac:dyDescent="0.2">
      <c r="A446" s="236" t="s">
        <v>601</v>
      </c>
      <c r="B446" s="173"/>
      <c r="C446" s="174"/>
      <c r="D446" s="184"/>
      <c r="E446" s="184"/>
      <c r="F446" s="184"/>
      <c r="G446" s="187"/>
      <c r="H446" s="151"/>
      <c r="I446" s="151"/>
      <c r="J446" s="151"/>
      <c r="K446" s="151"/>
      <c r="L446" s="159"/>
      <c r="M446" s="160"/>
      <c r="N446" s="160"/>
      <c r="O446" s="160"/>
      <c r="P446" s="160"/>
      <c r="Q446" s="160"/>
      <c r="R446" s="160"/>
      <c r="S446" s="160"/>
      <c r="T446" s="161"/>
      <c r="U446" s="171"/>
    </row>
    <row r="447" spans="1:21" ht="31.5" x14ac:dyDescent="0.2">
      <c r="A447" s="178" t="s">
        <v>58</v>
      </c>
      <c r="B447" s="235" t="s">
        <v>115</v>
      </c>
      <c r="C447" s="174">
        <v>1</v>
      </c>
      <c r="D447" s="190"/>
      <c r="E447" s="190"/>
      <c r="F447" s="190"/>
      <c r="G447" s="187" t="s">
        <v>182</v>
      </c>
      <c r="H447" s="151"/>
      <c r="I447" s="151"/>
      <c r="J447" s="151"/>
      <c r="K447" s="151"/>
      <c r="L447" s="159"/>
      <c r="M447" s="160"/>
      <c r="N447" s="160"/>
      <c r="O447" s="160"/>
      <c r="P447" s="160"/>
      <c r="Q447" s="160"/>
      <c r="R447" s="160"/>
      <c r="S447" s="160"/>
      <c r="T447" s="161"/>
      <c r="U447" s="171"/>
    </row>
    <row r="448" spans="1:21" ht="12.75" x14ac:dyDescent="0.2">
      <c r="A448" s="178" t="s">
        <v>720</v>
      </c>
      <c r="B448" s="173"/>
      <c r="C448" s="174"/>
      <c r="D448" s="190"/>
      <c r="E448" s="190"/>
      <c r="F448" s="190"/>
      <c r="G448" s="187"/>
      <c r="H448" s="151"/>
      <c r="I448" s="151"/>
      <c r="J448" s="151"/>
      <c r="K448" s="151"/>
      <c r="L448" s="159"/>
      <c r="M448" s="160"/>
      <c r="N448" s="160"/>
      <c r="O448" s="160"/>
      <c r="P448" s="160"/>
      <c r="Q448" s="160"/>
      <c r="R448" s="160"/>
      <c r="S448" s="160"/>
      <c r="T448" s="161"/>
      <c r="U448" s="171"/>
    </row>
    <row r="449" spans="1:21" ht="12.75" x14ac:dyDescent="0.2">
      <c r="A449" s="192" t="s">
        <v>552</v>
      </c>
      <c r="B449" s="235" t="s">
        <v>115</v>
      </c>
      <c r="C449" s="174">
        <v>1</v>
      </c>
      <c r="D449" s="190"/>
      <c r="E449" s="190"/>
      <c r="F449" s="190"/>
      <c r="G449" s="187" t="s">
        <v>182</v>
      </c>
      <c r="H449" s="151"/>
      <c r="I449" s="151"/>
      <c r="J449" s="151"/>
      <c r="K449" s="151"/>
      <c r="L449" s="159"/>
      <c r="M449" s="160"/>
      <c r="N449" s="160"/>
      <c r="O449" s="160"/>
      <c r="P449" s="160"/>
      <c r="Q449" s="160"/>
      <c r="R449" s="160"/>
      <c r="S449" s="160"/>
      <c r="T449" s="161"/>
      <c r="U449" s="171"/>
    </row>
    <row r="450" spans="1:21" ht="12.75" x14ac:dyDescent="0.2">
      <c r="A450" s="192" t="s">
        <v>553</v>
      </c>
      <c r="B450" s="235" t="s">
        <v>115</v>
      </c>
      <c r="C450" s="174">
        <v>1</v>
      </c>
      <c r="D450" s="190"/>
      <c r="E450" s="190"/>
      <c r="F450" s="190"/>
      <c r="G450" s="187" t="s">
        <v>182</v>
      </c>
      <c r="H450" s="151"/>
      <c r="I450" s="151"/>
      <c r="J450" s="151"/>
      <c r="K450" s="151"/>
      <c r="L450" s="159"/>
      <c r="M450" s="160"/>
      <c r="N450" s="160"/>
      <c r="O450" s="160"/>
      <c r="P450" s="160"/>
      <c r="Q450" s="160"/>
      <c r="R450" s="160"/>
      <c r="S450" s="160"/>
      <c r="T450" s="161"/>
      <c r="U450" s="171"/>
    </row>
    <row r="451" spans="1:21" ht="21" x14ac:dyDescent="0.2">
      <c r="A451" s="178" t="s">
        <v>603</v>
      </c>
      <c r="B451" s="235" t="s">
        <v>115</v>
      </c>
      <c r="C451" s="174">
        <v>1</v>
      </c>
      <c r="D451" s="190"/>
      <c r="E451" s="190"/>
      <c r="F451" s="190"/>
      <c r="G451" s="187" t="s">
        <v>182</v>
      </c>
      <c r="H451" s="151"/>
      <c r="I451" s="151"/>
      <c r="J451" s="151"/>
      <c r="K451" s="151"/>
      <c r="L451" s="159"/>
      <c r="M451" s="160"/>
      <c r="N451" s="160"/>
      <c r="O451" s="160"/>
      <c r="P451" s="160"/>
      <c r="Q451" s="160"/>
      <c r="R451" s="160"/>
      <c r="S451" s="160"/>
      <c r="T451" s="161"/>
      <c r="U451" s="171"/>
    </row>
    <row r="452" spans="1:21" ht="12.75" x14ac:dyDescent="0.2">
      <c r="A452" s="178" t="s">
        <v>720</v>
      </c>
      <c r="B452" s="173"/>
      <c r="C452" s="174"/>
      <c r="D452" s="190"/>
      <c r="E452" s="190"/>
      <c r="F452" s="190"/>
      <c r="G452" s="187"/>
      <c r="H452" s="151"/>
      <c r="I452" s="151"/>
      <c r="J452" s="151"/>
      <c r="K452" s="151"/>
      <c r="L452" s="159"/>
      <c r="M452" s="160"/>
      <c r="N452" s="160"/>
      <c r="O452" s="160"/>
      <c r="P452" s="160"/>
      <c r="Q452" s="160"/>
      <c r="R452" s="160"/>
      <c r="S452" s="160"/>
      <c r="T452" s="161"/>
      <c r="U452" s="171"/>
    </row>
    <row r="453" spans="1:21" ht="12.75" x14ac:dyDescent="0.2">
      <c r="A453" s="192" t="s">
        <v>554</v>
      </c>
      <c r="B453" s="235" t="s">
        <v>115</v>
      </c>
      <c r="C453" s="174">
        <v>1</v>
      </c>
      <c r="D453" s="190"/>
      <c r="E453" s="190"/>
      <c r="F453" s="190"/>
      <c r="G453" s="187" t="s">
        <v>182</v>
      </c>
      <c r="H453" s="151"/>
      <c r="I453" s="151"/>
      <c r="J453" s="151"/>
      <c r="K453" s="151"/>
      <c r="L453" s="159"/>
      <c r="M453" s="160"/>
      <c r="N453" s="160"/>
      <c r="O453" s="160"/>
      <c r="P453" s="160"/>
      <c r="Q453" s="160"/>
      <c r="R453" s="160"/>
      <c r="S453" s="160"/>
      <c r="T453" s="161"/>
      <c r="U453" s="171"/>
    </row>
    <row r="454" spans="1:21" ht="12.75" x14ac:dyDescent="0.2">
      <c r="A454" s="237" t="s">
        <v>555</v>
      </c>
      <c r="B454" s="235" t="s">
        <v>115</v>
      </c>
      <c r="C454" s="174">
        <v>1</v>
      </c>
      <c r="D454" s="190"/>
      <c r="E454" s="190"/>
      <c r="F454" s="190"/>
      <c r="G454" s="187" t="s">
        <v>182</v>
      </c>
      <c r="H454" s="151"/>
      <c r="I454" s="151"/>
      <c r="J454" s="151"/>
      <c r="K454" s="151"/>
      <c r="L454" s="159"/>
      <c r="M454" s="160"/>
      <c r="N454" s="160"/>
      <c r="O454" s="160"/>
      <c r="P454" s="160"/>
      <c r="Q454" s="160"/>
      <c r="R454" s="160"/>
      <c r="S454" s="160"/>
      <c r="T454" s="161"/>
      <c r="U454" s="171"/>
    </row>
    <row r="455" spans="1:21" ht="12.75" x14ac:dyDescent="0.2">
      <c r="A455" s="192" t="s">
        <v>556</v>
      </c>
      <c r="B455" s="235" t="s">
        <v>115</v>
      </c>
      <c r="C455" s="174">
        <v>1</v>
      </c>
      <c r="D455" s="190"/>
      <c r="E455" s="190"/>
      <c r="F455" s="190"/>
      <c r="G455" s="187" t="s">
        <v>182</v>
      </c>
      <c r="H455" s="151"/>
      <c r="I455" s="151"/>
      <c r="J455" s="151"/>
      <c r="K455" s="151"/>
      <c r="L455" s="159"/>
      <c r="M455" s="160"/>
      <c r="N455" s="160"/>
      <c r="O455" s="160"/>
      <c r="P455" s="160"/>
      <c r="Q455" s="160"/>
      <c r="R455" s="160"/>
      <c r="S455" s="160"/>
      <c r="T455" s="161"/>
      <c r="U455" s="171"/>
    </row>
    <row r="456" spans="1:21" ht="12.75" x14ac:dyDescent="0.2">
      <c r="A456" s="192" t="s">
        <v>557</v>
      </c>
      <c r="B456" s="235" t="s">
        <v>115</v>
      </c>
      <c r="C456" s="174">
        <v>1</v>
      </c>
      <c r="D456" s="190"/>
      <c r="E456" s="190"/>
      <c r="F456" s="190"/>
      <c r="G456" s="187" t="s">
        <v>182</v>
      </c>
      <c r="H456" s="151"/>
      <c r="I456" s="151"/>
      <c r="J456" s="151"/>
      <c r="K456" s="151"/>
      <c r="L456" s="159"/>
      <c r="M456" s="160"/>
      <c r="N456" s="160"/>
      <c r="O456" s="160"/>
      <c r="P456" s="160"/>
      <c r="Q456" s="160"/>
      <c r="R456" s="160"/>
      <c r="S456" s="160"/>
      <c r="T456" s="161"/>
      <c r="U456" s="171"/>
    </row>
    <row r="457" spans="1:21" ht="12.75" x14ac:dyDescent="0.2">
      <c r="A457" s="192" t="s">
        <v>913</v>
      </c>
      <c r="B457" s="173"/>
      <c r="C457" s="174"/>
      <c r="D457" s="190"/>
      <c r="E457" s="190"/>
      <c r="F457" s="190"/>
      <c r="G457" s="187"/>
      <c r="H457" s="151"/>
      <c r="I457" s="151"/>
      <c r="J457" s="151"/>
      <c r="K457" s="151"/>
      <c r="L457" s="159"/>
      <c r="M457" s="160"/>
      <c r="N457" s="160"/>
      <c r="O457" s="160"/>
      <c r="P457" s="160"/>
      <c r="Q457" s="160"/>
      <c r="R457" s="160"/>
      <c r="S457" s="160"/>
      <c r="T457" s="161"/>
      <c r="U457" s="171"/>
    </row>
    <row r="458" spans="1:21" ht="12.75" x14ac:dyDescent="0.2">
      <c r="A458" s="237" t="s">
        <v>558</v>
      </c>
      <c r="B458" s="235" t="s">
        <v>115</v>
      </c>
      <c r="C458" s="174">
        <v>1</v>
      </c>
      <c r="D458" s="190"/>
      <c r="E458" s="190"/>
      <c r="F458" s="190"/>
      <c r="G458" s="187" t="s">
        <v>182</v>
      </c>
      <c r="H458" s="151"/>
      <c r="I458" s="151"/>
      <c r="J458" s="151"/>
      <c r="K458" s="151"/>
      <c r="L458" s="159"/>
      <c r="M458" s="160"/>
      <c r="N458" s="160"/>
      <c r="O458" s="160"/>
      <c r="P458" s="160"/>
      <c r="Q458" s="160"/>
      <c r="R458" s="160"/>
      <c r="S458" s="160"/>
      <c r="T458" s="161"/>
      <c r="U458" s="171"/>
    </row>
    <row r="459" spans="1:21" ht="21" x14ac:dyDescent="0.2">
      <c r="A459" s="238" t="s">
        <v>559</v>
      </c>
      <c r="B459" s="235" t="s">
        <v>115</v>
      </c>
      <c r="C459" s="174">
        <v>1</v>
      </c>
      <c r="D459" s="190"/>
      <c r="E459" s="190"/>
      <c r="F459" s="190"/>
      <c r="G459" s="187" t="s">
        <v>182</v>
      </c>
      <c r="H459" s="151"/>
      <c r="I459" s="151"/>
      <c r="J459" s="151"/>
      <c r="K459" s="151"/>
      <c r="L459" s="159"/>
      <c r="M459" s="160"/>
      <c r="N459" s="160"/>
      <c r="O459" s="160"/>
      <c r="P459" s="160"/>
      <c r="Q459" s="160"/>
      <c r="R459" s="160"/>
      <c r="S459" s="160"/>
      <c r="T459" s="161"/>
      <c r="U459" s="171"/>
    </row>
    <row r="460" spans="1:21" ht="12.75" x14ac:dyDescent="0.2">
      <c r="A460" s="237" t="s">
        <v>560</v>
      </c>
      <c r="B460" s="235" t="s">
        <v>115</v>
      </c>
      <c r="C460" s="174">
        <v>1</v>
      </c>
      <c r="D460" s="190"/>
      <c r="E460" s="190"/>
      <c r="F460" s="190"/>
      <c r="G460" s="187" t="s">
        <v>182</v>
      </c>
      <c r="H460" s="151"/>
      <c r="I460" s="151"/>
      <c r="J460" s="151"/>
      <c r="K460" s="151"/>
      <c r="L460" s="159"/>
      <c r="M460" s="160"/>
      <c r="N460" s="160"/>
      <c r="O460" s="160"/>
      <c r="P460" s="160"/>
      <c r="Q460" s="160"/>
      <c r="R460" s="160"/>
      <c r="S460" s="160"/>
      <c r="T460" s="161"/>
      <c r="U460" s="171"/>
    </row>
    <row r="461" spans="1:21" ht="12.75" x14ac:dyDescent="0.2">
      <c r="A461" s="192" t="s">
        <v>561</v>
      </c>
      <c r="B461" s="235" t="s">
        <v>115</v>
      </c>
      <c r="C461" s="174">
        <v>1</v>
      </c>
      <c r="D461" s="190"/>
      <c r="E461" s="190"/>
      <c r="F461" s="190"/>
      <c r="G461" s="187" t="s">
        <v>182</v>
      </c>
      <c r="H461" s="151"/>
      <c r="I461" s="151"/>
      <c r="J461" s="151"/>
      <c r="K461" s="151"/>
      <c r="L461" s="159"/>
      <c r="M461" s="160"/>
      <c r="N461" s="160"/>
      <c r="O461" s="160"/>
      <c r="P461" s="160"/>
      <c r="Q461" s="160"/>
      <c r="R461" s="160"/>
      <c r="S461" s="160"/>
      <c r="T461" s="161"/>
      <c r="U461" s="171"/>
    </row>
    <row r="462" spans="1:21" ht="12.75" x14ac:dyDescent="0.2">
      <c r="A462" s="192" t="s">
        <v>453</v>
      </c>
      <c r="B462" s="235" t="s">
        <v>115</v>
      </c>
      <c r="C462" s="174">
        <v>1</v>
      </c>
      <c r="D462" s="191"/>
      <c r="E462" s="191"/>
      <c r="F462" s="191"/>
      <c r="G462" s="187" t="s">
        <v>182</v>
      </c>
      <c r="H462" s="151"/>
      <c r="I462" s="151"/>
      <c r="J462" s="151"/>
      <c r="K462" s="151"/>
      <c r="L462" s="159"/>
      <c r="M462" s="160"/>
      <c r="N462" s="160"/>
      <c r="O462" s="160"/>
      <c r="P462" s="160"/>
      <c r="Q462" s="160"/>
      <c r="R462" s="160"/>
      <c r="S462" s="160"/>
      <c r="T462" s="161"/>
      <c r="U462" s="171"/>
    </row>
    <row r="463" spans="1:21" ht="12.75" x14ac:dyDescent="0.2">
      <c r="A463" s="192" t="s">
        <v>409</v>
      </c>
      <c r="B463" s="235" t="s">
        <v>115</v>
      </c>
      <c r="C463" s="174">
        <v>1</v>
      </c>
      <c r="D463" s="191"/>
      <c r="E463" s="191"/>
      <c r="F463" s="191"/>
      <c r="G463" s="187" t="s">
        <v>182</v>
      </c>
      <c r="H463" s="151"/>
      <c r="I463" s="151"/>
      <c r="J463" s="151"/>
      <c r="K463" s="151"/>
      <c r="L463" s="159"/>
      <c r="M463" s="160"/>
      <c r="N463" s="160"/>
      <c r="O463" s="160"/>
      <c r="P463" s="160"/>
      <c r="Q463" s="160"/>
      <c r="R463" s="160"/>
      <c r="S463" s="160"/>
      <c r="T463" s="161"/>
      <c r="U463" s="171"/>
    </row>
    <row r="464" spans="1:21" ht="12.75" x14ac:dyDescent="0.2">
      <c r="A464" s="192"/>
      <c r="B464" s="235"/>
      <c r="C464" s="174"/>
      <c r="D464" s="191"/>
      <c r="E464" s="191"/>
      <c r="F464" s="191"/>
      <c r="G464" s="187"/>
      <c r="H464" s="151"/>
      <c r="I464" s="151"/>
      <c r="J464" s="151"/>
      <c r="K464" s="151"/>
      <c r="L464" s="159"/>
      <c r="M464" s="160"/>
      <c r="N464" s="160"/>
      <c r="O464" s="160"/>
      <c r="P464" s="160"/>
      <c r="Q464" s="160"/>
      <c r="R464" s="160"/>
      <c r="S464" s="160"/>
      <c r="T464" s="161"/>
      <c r="U464" s="171"/>
    </row>
    <row r="465" spans="1:21" ht="42" x14ac:dyDescent="0.2">
      <c r="A465" s="194" t="s">
        <v>604</v>
      </c>
      <c r="B465" s="235" t="s">
        <v>115</v>
      </c>
      <c r="C465" s="174">
        <v>1</v>
      </c>
      <c r="D465" s="186"/>
      <c r="E465" s="186"/>
      <c r="F465" s="186"/>
      <c r="G465" s="187" t="s">
        <v>182</v>
      </c>
      <c r="H465" s="151"/>
      <c r="I465" s="151"/>
      <c r="J465" s="151"/>
      <c r="K465" s="151"/>
      <c r="L465" s="159"/>
      <c r="M465" s="160"/>
      <c r="N465" s="160"/>
      <c r="O465" s="160"/>
      <c r="P465" s="160"/>
      <c r="Q465" s="160"/>
      <c r="R465" s="160"/>
      <c r="S465" s="160"/>
      <c r="T465" s="161"/>
      <c r="U465" s="171"/>
    </row>
    <row r="466" spans="1:21" ht="12.75" x14ac:dyDescent="0.2">
      <c r="A466" s="172" t="s">
        <v>562</v>
      </c>
      <c r="B466" s="235"/>
      <c r="C466" s="174"/>
      <c r="D466" s="186"/>
      <c r="E466" s="186"/>
      <c r="F466" s="186"/>
      <c r="G466" s="187"/>
      <c r="H466" s="151"/>
      <c r="I466" s="151"/>
      <c r="J466" s="151"/>
      <c r="K466" s="151"/>
      <c r="L466" s="159"/>
      <c r="M466" s="160"/>
      <c r="N466" s="160"/>
      <c r="O466" s="160"/>
      <c r="P466" s="160"/>
      <c r="Q466" s="160"/>
      <c r="R466" s="160"/>
      <c r="S466" s="160"/>
      <c r="T466" s="161"/>
      <c r="U466" s="171"/>
    </row>
    <row r="467" spans="1:21" ht="12.75" x14ac:dyDescent="0.2">
      <c r="A467" s="178" t="s">
        <v>563</v>
      </c>
      <c r="B467" s="235" t="s">
        <v>115</v>
      </c>
      <c r="C467" s="174">
        <v>1</v>
      </c>
      <c r="D467" s="186"/>
      <c r="E467" s="186"/>
      <c r="F467" s="186"/>
      <c r="G467" s="187" t="s">
        <v>182</v>
      </c>
      <c r="H467" s="151"/>
      <c r="I467" s="151"/>
      <c r="J467" s="151"/>
      <c r="K467" s="151"/>
      <c r="L467" s="159"/>
      <c r="M467" s="160"/>
      <c r="N467" s="160"/>
      <c r="O467" s="160"/>
      <c r="P467" s="160"/>
      <c r="Q467" s="160"/>
      <c r="R467" s="160"/>
      <c r="S467" s="160"/>
      <c r="T467" s="161"/>
      <c r="U467" s="171"/>
    </row>
    <row r="468" spans="1:21" ht="21" x14ac:dyDescent="0.2">
      <c r="A468" s="178" t="s">
        <v>564</v>
      </c>
      <c r="B468" s="235" t="s">
        <v>115</v>
      </c>
      <c r="C468" s="174">
        <v>1</v>
      </c>
      <c r="D468" s="186"/>
      <c r="E468" s="186"/>
      <c r="F468" s="186"/>
      <c r="G468" s="187" t="s">
        <v>182</v>
      </c>
      <c r="H468" s="151"/>
      <c r="I468" s="151"/>
      <c r="J468" s="151"/>
      <c r="K468" s="151"/>
      <c r="L468" s="159"/>
      <c r="M468" s="160"/>
      <c r="N468" s="160"/>
      <c r="O468" s="160"/>
      <c r="P468" s="160"/>
      <c r="Q468" s="160"/>
      <c r="R468" s="160"/>
      <c r="S468" s="160"/>
      <c r="T468" s="161"/>
      <c r="U468" s="171"/>
    </row>
    <row r="469" spans="1:21" ht="12.75" x14ac:dyDescent="0.2">
      <c r="A469" s="194" t="s">
        <v>373</v>
      </c>
      <c r="B469" s="173" t="s">
        <v>565</v>
      </c>
      <c r="C469" s="174">
        <v>1</v>
      </c>
      <c r="D469" s="184"/>
      <c r="E469" s="184"/>
      <c r="F469" s="184"/>
      <c r="G469" s="187" t="s">
        <v>182</v>
      </c>
      <c r="H469" s="151"/>
      <c r="I469" s="151"/>
      <c r="J469" s="151"/>
      <c r="K469" s="151"/>
      <c r="L469" s="159"/>
      <c r="M469" s="160"/>
      <c r="N469" s="160"/>
      <c r="O469" s="160"/>
      <c r="P469" s="160"/>
      <c r="Q469" s="160"/>
      <c r="R469" s="160"/>
      <c r="S469" s="160"/>
      <c r="T469" s="161"/>
      <c r="U469" s="171"/>
    </row>
    <row r="470" spans="1:21" ht="12.75" x14ac:dyDescent="0.2">
      <c r="A470" s="177"/>
      <c r="B470" s="173" t="s">
        <v>376</v>
      </c>
      <c r="C470" s="174">
        <v>1</v>
      </c>
      <c r="D470" s="190"/>
      <c r="E470" s="190"/>
      <c r="F470" s="190"/>
      <c r="G470" s="196" t="s">
        <v>181</v>
      </c>
      <c r="H470" s="151"/>
      <c r="I470" s="151"/>
      <c r="J470" s="151"/>
      <c r="K470" s="151"/>
      <c r="L470" s="159"/>
      <c r="M470" s="160"/>
      <c r="N470" s="160"/>
      <c r="O470" s="160"/>
      <c r="P470" s="160"/>
      <c r="Q470" s="160"/>
      <c r="R470" s="160"/>
      <c r="S470" s="160"/>
      <c r="T470" s="161"/>
      <c r="U470" s="171"/>
    </row>
    <row r="471" spans="1:21" ht="12.75" x14ac:dyDescent="0.2">
      <c r="A471" s="178" t="s">
        <v>605</v>
      </c>
      <c r="B471" s="173" t="s">
        <v>565</v>
      </c>
      <c r="C471" s="174">
        <v>1</v>
      </c>
      <c r="D471" s="190"/>
      <c r="E471" s="190"/>
      <c r="F471" s="190"/>
      <c r="G471" s="196" t="s">
        <v>182</v>
      </c>
      <c r="H471" s="151"/>
      <c r="I471" s="151"/>
      <c r="J471" s="151"/>
      <c r="K471" s="151"/>
      <c r="L471" s="159"/>
      <c r="M471" s="160"/>
      <c r="N471" s="160"/>
      <c r="O471" s="160"/>
      <c r="P471" s="160"/>
      <c r="Q471" s="160"/>
      <c r="R471" s="160"/>
      <c r="S471" s="160"/>
      <c r="T471" s="161"/>
      <c r="U471" s="171"/>
    </row>
    <row r="472" spans="1:21" ht="12.75" x14ac:dyDescent="0.2">
      <c r="A472" s="178"/>
      <c r="B472" s="173" t="s">
        <v>376</v>
      </c>
      <c r="C472" s="174">
        <v>1</v>
      </c>
      <c r="D472" s="190"/>
      <c r="E472" s="190"/>
      <c r="F472" s="190"/>
      <c r="G472" s="196" t="s">
        <v>181</v>
      </c>
      <c r="H472" s="151"/>
      <c r="I472" s="151"/>
      <c r="J472" s="151"/>
      <c r="K472" s="151"/>
      <c r="L472" s="159"/>
      <c r="M472" s="160"/>
      <c r="N472" s="160"/>
      <c r="O472" s="160"/>
      <c r="P472" s="160"/>
      <c r="Q472" s="160"/>
      <c r="R472" s="160"/>
      <c r="S472" s="160"/>
      <c r="T472" s="161"/>
      <c r="U472" s="171"/>
    </row>
    <row r="473" spans="1:21" ht="12.75" x14ac:dyDescent="0.2">
      <c r="A473" s="178" t="s">
        <v>606</v>
      </c>
      <c r="B473" s="173" t="s">
        <v>565</v>
      </c>
      <c r="C473" s="174">
        <v>1</v>
      </c>
      <c r="D473" s="190"/>
      <c r="E473" s="190"/>
      <c r="F473" s="190"/>
      <c r="G473" s="196" t="s">
        <v>182</v>
      </c>
      <c r="H473" s="151"/>
      <c r="I473" s="151"/>
      <c r="J473" s="151"/>
      <c r="K473" s="151"/>
      <c r="L473" s="159"/>
      <c r="M473" s="160"/>
      <c r="N473" s="160"/>
      <c r="O473" s="160"/>
      <c r="P473" s="160"/>
      <c r="Q473" s="160"/>
      <c r="R473" s="160"/>
      <c r="S473" s="160"/>
      <c r="T473" s="161"/>
      <c r="U473" s="171"/>
    </row>
    <row r="474" spans="1:21" ht="12.75" x14ac:dyDescent="0.2">
      <c r="A474" s="178"/>
      <c r="B474" s="173" t="s">
        <v>376</v>
      </c>
      <c r="C474" s="174">
        <v>1</v>
      </c>
      <c r="D474" s="190"/>
      <c r="E474" s="190"/>
      <c r="F474" s="190"/>
      <c r="G474" s="196" t="s">
        <v>181</v>
      </c>
      <c r="H474" s="151"/>
      <c r="I474" s="151"/>
      <c r="J474" s="151"/>
      <c r="K474" s="151"/>
      <c r="L474" s="159"/>
      <c r="M474" s="160"/>
      <c r="N474" s="160"/>
      <c r="O474" s="160"/>
      <c r="P474" s="160"/>
      <c r="Q474" s="160"/>
      <c r="R474" s="160"/>
      <c r="S474" s="160"/>
      <c r="T474" s="161"/>
      <c r="U474" s="171"/>
    </row>
    <row r="475" spans="1:21" ht="42" x14ac:dyDescent="0.2">
      <c r="A475" s="178" t="s">
        <v>607</v>
      </c>
      <c r="B475" s="173" t="s">
        <v>565</v>
      </c>
      <c r="C475" s="174">
        <v>1</v>
      </c>
      <c r="D475" s="191"/>
      <c r="E475" s="191"/>
      <c r="F475" s="191"/>
      <c r="G475" s="197" t="s">
        <v>182</v>
      </c>
      <c r="H475" s="151"/>
      <c r="I475" s="151"/>
      <c r="J475" s="151"/>
      <c r="K475" s="151"/>
      <c r="L475" s="159"/>
      <c r="M475" s="160"/>
      <c r="N475" s="160"/>
      <c r="O475" s="160"/>
      <c r="P475" s="160"/>
      <c r="Q475" s="160"/>
      <c r="R475" s="160"/>
      <c r="S475" s="160"/>
      <c r="T475" s="161"/>
      <c r="U475" s="171"/>
    </row>
    <row r="476" spans="1:21" ht="12.75" x14ac:dyDescent="0.2">
      <c r="A476" s="177"/>
      <c r="B476" s="173" t="s">
        <v>376</v>
      </c>
      <c r="C476" s="174">
        <v>1</v>
      </c>
      <c r="D476" s="186"/>
      <c r="E476" s="186"/>
      <c r="F476" s="186"/>
      <c r="G476" s="187" t="s">
        <v>181</v>
      </c>
      <c r="H476" s="151"/>
      <c r="I476" s="151"/>
      <c r="J476" s="151"/>
      <c r="K476" s="151"/>
      <c r="L476" s="159"/>
      <c r="M476" s="160"/>
      <c r="N476" s="160"/>
      <c r="O476" s="160"/>
      <c r="P476" s="160"/>
      <c r="Q476" s="160"/>
      <c r="R476" s="160"/>
      <c r="S476" s="160"/>
      <c r="T476" s="161"/>
      <c r="U476" s="171"/>
    </row>
    <row r="477" spans="1:21" ht="12.75" x14ac:dyDescent="0.2">
      <c r="A477" s="177"/>
      <c r="B477" s="173"/>
      <c r="C477" s="174"/>
      <c r="D477" s="184"/>
      <c r="E477" s="184"/>
      <c r="F477" s="184"/>
      <c r="G477" s="187"/>
      <c r="H477" s="151"/>
      <c r="I477" s="151"/>
      <c r="J477" s="151"/>
      <c r="K477" s="151"/>
      <c r="L477" s="159"/>
      <c r="M477" s="160"/>
      <c r="N477" s="160"/>
      <c r="O477" s="160"/>
      <c r="P477" s="160"/>
      <c r="Q477" s="160"/>
      <c r="R477" s="160"/>
      <c r="S477" s="160"/>
      <c r="T477" s="161"/>
      <c r="U477" s="171"/>
    </row>
    <row r="478" spans="1:21" ht="12.75" x14ac:dyDescent="0.2">
      <c r="A478" s="172" t="s">
        <v>59</v>
      </c>
      <c r="B478" s="173" t="s">
        <v>374</v>
      </c>
      <c r="C478" s="174">
        <v>1</v>
      </c>
      <c r="D478" s="184"/>
      <c r="E478" s="184"/>
      <c r="F478" s="184"/>
      <c r="G478" s="187" t="s">
        <v>182</v>
      </c>
      <c r="H478" s="151"/>
      <c r="I478" s="151"/>
      <c r="J478" s="151"/>
      <c r="K478" s="151"/>
      <c r="L478" s="159"/>
      <c r="M478" s="160"/>
      <c r="N478" s="160"/>
      <c r="O478" s="160"/>
      <c r="P478" s="160"/>
      <c r="Q478" s="160"/>
      <c r="R478" s="160"/>
      <c r="S478" s="160"/>
      <c r="T478" s="161"/>
      <c r="U478" s="171"/>
    </row>
    <row r="479" spans="1:21" ht="21" x14ac:dyDescent="0.2">
      <c r="A479" s="172" t="s">
        <v>60</v>
      </c>
      <c r="B479" s="173" t="s">
        <v>374</v>
      </c>
      <c r="C479" s="174">
        <v>1</v>
      </c>
      <c r="D479" s="190"/>
      <c r="E479" s="190"/>
      <c r="F479" s="190"/>
      <c r="G479" s="187" t="s">
        <v>182</v>
      </c>
      <c r="H479" s="151"/>
      <c r="I479" s="151"/>
      <c r="J479" s="151"/>
      <c r="K479" s="151"/>
      <c r="L479" s="159"/>
      <c r="M479" s="160"/>
      <c r="N479" s="160"/>
      <c r="O479" s="160"/>
      <c r="P479" s="160"/>
      <c r="Q479" s="160"/>
      <c r="R479" s="160"/>
      <c r="S479" s="160"/>
      <c r="T479" s="161"/>
      <c r="U479" s="171"/>
    </row>
    <row r="480" spans="1:21" ht="21" x14ac:dyDescent="0.2">
      <c r="A480" s="172" t="s">
        <v>566</v>
      </c>
      <c r="B480" s="173" t="s">
        <v>374</v>
      </c>
      <c r="C480" s="174">
        <v>1</v>
      </c>
      <c r="D480" s="191"/>
      <c r="E480" s="191"/>
      <c r="F480" s="191"/>
      <c r="G480" s="187" t="s">
        <v>182</v>
      </c>
      <c r="H480" s="151"/>
      <c r="I480" s="151"/>
      <c r="J480" s="151"/>
      <c r="K480" s="151"/>
      <c r="L480" s="159"/>
      <c r="M480" s="160"/>
      <c r="N480" s="160"/>
      <c r="O480" s="160"/>
      <c r="P480" s="160"/>
      <c r="Q480" s="160"/>
      <c r="R480" s="160"/>
      <c r="S480" s="160"/>
      <c r="T480" s="161"/>
      <c r="U480" s="171"/>
    </row>
    <row r="481" spans="1:21" ht="12.75" x14ac:dyDescent="0.2">
      <c r="A481" s="217"/>
      <c r="B481" s="217"/>
      <c r="C481" s="174"/>
      <c r="D481" s="239"/>
      <c r="E481" s="239"/>
      <c r="F481" s="239"/>
      <c r="G481" s="240"/>
      <c r="H481" s="151"/>
      <c r="I481" s="151"/>
      <c r="J481" s="151"/>
      <c r="K481" s="151"/>
      <c r="L481" s="159"/>
      <c r="M481" s="160"/>
      <c r="N481" s="160"/>
      <c r="O481" s="160"/>
      <c r="P481" s="160"/>
      <c r="Q481" s="160"/>
      <c r="R481" s="160"/>
      <c r="S481" s="160"/>
      <c r="T481" s="161"/>
      <c r="U481" s="171"/>
    </row>
    <row r="482" spans="1:21" ht="14.25" x14ac:dyDescent="0.2">
      <c r="A482" s="220" t="s">
        <v>567</v>
      </c>
      <c r="B482" s="189"/>
      <c r="C482" s="174"/>
      <c r="D482" s="186"/>
      <c r="E482" s="186"/>
      <c r="F482" s="186"/>
      <c r="G482" s="187"/>
      <c r="H482" s="151"/>
      <c r="I482" s="151"/>
      <c r="J482" s="151"/>
      <c r="K482" s="151"/>
      <c r="L482" s="159"/>
      <c r="M482" s="160"/>
      <c r="N482" s="160"/>
      <c r="O482" s="160"/>
      <c r="P482" s="160"/>
      <c r="Q482" s="160"/>
      <c r="R482" s="160"/>
      <c r="S482" s="160"/>
      <c r="T482" s="161"/>
      <c r="U482" s="171"/>
    </row>
    <row r="483" spans="1:21" ht="21" x14ac:dyDescent="0.2">
      <c r="A483" s="194" t="s">
        <v>608</v>
      </c>
      <c r="B483" s="173"/>
      <c r="C483" s="174"/>
      <c r="D483" s="186"/>
      <c r="E483" s="186"/>
      <c r="F483" s="186"/>
      <c r="G483" s="187"/>
      <c r="H483" s="151"/>
      <c r="I483" s="151"/>
      <c r="J483" s="151"/>
      <c r="K483" s="151"/>
      <c r="L483" s="159"/>
      <c r="M483" s="160"/>
      <c r="N483" s="160"/>
      <c r="O483" s="160"/>
      <c r="P483" s="160"/>
      <c r="Q483" s="160"/>
      <c r="R483" s="160"/>
      <c r="S483" s="160"/>
      <c r="T483" s="161"/>
      <c r="U483" s="171"/>
    </row>
    <row r="484" spans="1:21" ht="12.75" x14ac:dyDescent="0.2">
      <c r="A484" s="172" t="s">
        <v>2</v>
      </c>
      <c r="B484" s="173" t="s">
        <v>374</v>
      </c>
      <c r="C484" s="174">
        <v>1</v>
      </c>
      <c r="D484" s="241"/>
      <c r="E484" s="184"/>
      <c r="F484" s="184"/>
      <c r="G484" s="195" t="s">
        <v>182</v>
      </c>
      <c r="H484" s="151"/>
      <c r="I484" s="151"/>
      <c r="J484" s="151"/>
      <c r="K484" s="151"/>
      <c r="L484" s="159"/>
      <c r="M484" s="160"/>
      <c r="N484" s="160"/>
      <c r="O484" s="160"/>
      <c r="P484" s="160"/>
      <c r="Q484" s="160"/>
      <c r="R484" s="160"/>
      <c r="S484" s="160"/>
      <c r="T484" s="161"/>
      <c r="U484" s="171"/>
    </row>
    <row r="485" spans="1:21" ht="12.75" x14ac:dyDescent="0.2">
      <c r="A485" s="242" t="s">
        <v>61</v>
      </c>
      <c r="B485" s="173" t="s">
        <v>374</v>
      </c>
      <c r="C485" s="174">
        <v>1</v>
      </c>
      <c r="D485" s="243"/>
      <c r="E485" s="190"/>
      <c r="F485" s="190"/>
      <c r="G485" s="196" t="s">
        <v>182</v>
      </c>
      <c r="H485" s="151"/>
      <c r="I485" s="151"/>
      <c r="J485" s="151"/>
      <c r="K485" s="151"/>
      <c r="L485" s="159"/>
      <c r="M485" s="160"/>
      <c r="N485" s="160"/>
      <c r="O485" s="160"/>
      <c r="P485" s="160"/>
      <c r="Q485" s="160"/>
      <c r="R485" s="160"/>
      <c r="S485" s="160"/>
      <c r="T485" s="161"/>
      <c r="U485" s="171"/>
    </row>
    <row r="486" spans="1:21" ht="21" x14ac:dyDescent="0.2">
      <c r="A486" s="172" t="s">
        <v>638</v>
      </c>
      <c r="B486" s="173" t="s">
        <v>374</v>
      </c>
      <c r="C486" s="174">
        <v>1</v>
      </c>
      <c r="D486" s="186"/>
      <c r="E486" s="186"/>
      <c r="F486" s="186"/>
      <c r="G486" s="195" t="s">
        <v>182</v>
      </c>
      <c r="H486" s="151"/>
      <c r="I486" s="151"/>
      <c r="J486" s="151"/>
      <c r="K486" s="151"/>
      <c r="L486" s="159"/>
      <c r="M486" s="160"/>
      <c r="N486" s="160"/>
      <c r="O486" s="160"/>
      <c r="P486" s="160"/>
      <c r="Q486" s="160"/>
      <c r="R486" s="160"/>
      <c r="S486" s="160"/>
      <c r="T486" s="161"/>
      <c r="U486" s="171"/>
    </row>
    <row r="487" spans="1:21" ht="12.75" x14ac:dyDescent="0.2">
      <c r="A487" s="172" t="s">
        <v>3</v>
      </c>
      <c r="B487" s="173" t="s">
        <v>374</v>
      </c>
      <c r="C487" s="174">
        <v>1</v>
      </c>
      <c r="D487" s="186"/>
      <c r="E487" s="186"/>
      <c r="F487" s="186"/>
      <c r="G487" s="196" t="s">
        <v>182</v>
      </c>
      <c r="H487" s="151"/>
      <c r="I487" s="151"/>
      <c r="J487" s="151"/>
      <c r="K487" s="151"/>
      <c r="L487" s="159"/>
      <c r="M487" s="160"/>
      <c r="N487" s="160"/>
      <c r="O487" s="160"/>
      <c r="P487" s="160"/>
      <c r="Q487" s="160"/>
      <c r="R487" s="160"/>
      <c r="S487" s="160"/>
      <c r="T487" s="161"/>
      <c r="U487" s="171"/>
    </row>
    <row r="488" spans="1:21" ht="12.75" x14ac:dyDescent="0.2">
      <c r="A488" s="178" t="s">
        <v>4</v>
      </c>
      <c r="B488" s="173" t="s">
        <v>374</v>
      </c>
      <c r="C488" s="174">
        <v>1</v>
      </c>
      <c r="D488" s="186"/>
      <c r="E488" s="186"/>
      <c r="F488" s="186"/>
      <c r="G488" s="195" t="s">
        <v>182</v>
      </c>
      <c r="H488" s="151"/>
      <c r="I488" s="151"/>
      <c r="J488" s="151"/>
      <c r="K488" s="151"/>
      <c r="L488" s="159"/>
      <c r="M488" s="160"/>
      <c r="N488" s="160"/>
      <c r="O488" s="160"/>
      <c r="P488" s="160"/>
      <c r="Q488" s="160"/>
      <c r="R488" s="160"/>
      <c r="S488" s="160"/>
      <c r="T488" s="161"/>
      <c r="U488" s="171"/>
    </row>
    <row r="489" spans="1:21" ht="12.75" x14ac:dyDescent="0.2">
      <c r="A489" s="178" t="s">
        <v>568</v>
      </c>
      <c r="B489" s="173" t="s">
        <v>374</v>
      </c>
      <c r="C489" s="174">
        <v>1</v>
      </c>
      <c r="D489" s="186"/>
      <c r="E489" s="186"/>
      <c r="F489" s="186"/>
      <c r="G489" s="195" t="s">
        <v>182</v>
      </c>
      <c r="H489" s="151"/>
      <c r="I489" s="151"/>
      <c r="J489" s="151"/>
      <c r="K489" s="151"/>
      <c r="L489" s="159"/>
      <c r="M489" s="160"/>
      <c r="N489" s="160"/>
      <c r="O489" s="160"/>
      <c r="P489" s="160"/>
      <c r="Q489" s="160"/>
      <c r="R489" s="160"/>
      <c r="S489" s="160"/>
      <c r="T489" s="161"/>
      <c r="U489" s="171"/>
    </row>
    <row r="490" spans="1:21" ht="12.75" x14ac:dyDescent="0.2">
      <c r="A490" s="172" t="s">
        <v>5</v>
      </c>
      <c r="B490" s="173" t="s">
        <v>374</v>
      </c>
      <c r="C490" s="174">
        <v>1</v>
      </c>
      <c r="D490" s="186"/>
      <c r="E490" s="186"/>
      <c r="F490" s="186"/>
      <c r="G490" s="195" t="s">
        <v>182</v>
      </c>
      <c r="H490" s="151"/>
      <c r="I490" s="151"/>
      <c r="J490" s="151"/>
      <c r="K490" s="151"/>
      <c r="L490" s="159"/>
      <c r="M490" s="160"/>
      <c r="N490" s="160"/>
      <c r="O490" s="160"/>
      <c r="P490" s="160"/>
      <c r="Q490" s="160"/>
      <c r="R490" s="160"/>
      <c r="S490" s="160"/>
      <c r="T490" s="161"/>
      <c r="U490" s="171"/>
    </row>
    <row r="491" spans="1:21" ht="21" x14ac:dyDescent="0.2">
      <c r="A491" s="172" t="s">
        <v>6</v>
      </c>
      <c r="B491" s="173" t="s">
        <v>374</v>
      </c>
      <c r="C491" s="174">
        <v>1</v>
      </c>
      <c r="D491" s="186"/>
      <c r="E491" s="186"/>
      <c r="F491" s="186"/>
      <c r="G491" s="196" t="s">
        <v>182</v>
      </c>
      <c r="H491" s="151"/>
      <c r="I491" s="151"/>
      <c r="J491" s="151"/>
      <c r="K491" s="151"/>
      <c r="L491" s="159"/>
      <c r="M491" s="160"/>
      <c r="N491" s="160"/>
      <c r="O491" s="160"/>
      <c r="P491" s="160"/>
      <c r="Q491" s="160"/>
      <c r="R491" s="160"/>
      <c r="S491" s="160"/>
      <c r="T491" s="161"/>
      <c r="U491" s="171"/>
    </row>
    <row r="492" spans="1:21" ht="12.75" x14ac:dyDescent="0.2">
      <c r="A492" s="178" t="s">
        <v>720</v>
      </c>
      <c r="B492" s="173"/>
      <c r="C492" s="174"/>
      <c r="D492" s="186"/>
      <c r="E492" s="186"/>
      <c r="F492" s="186"/>
      <c r="G492" s="195"/>
      <c r="H492" s="151"/>
      <c r="I492" s="151"/>
      <c r="J492" s="151"/>
      <c r="K492" s="151"/>
      <c r="L492" s="159"/>
      <c r="M492" s="160"/>
      <c r="N492" s="160"/>
      <c r="O492" s="160"/>
      <c r="P492" s="160"/>
      <c r="Q492" s="160"/>
      <c r="R492" s="160"/>
      <c r="S492" s="160"/>
      <c r="T492" s="161"/>
      <c r="U492" s="171"/>
    </row>
    <row r="493" spans="1:21" ht="12.75" x14ac:dyDescent="0.2">
      <c r="A493" s="178" t="s">
        <v>7</v>
      </c>
      <c r="B493" s="173" t="s">
        <v>374</v>
      </c>
      <c r="C493" s="174">
        <v>1</v>
      </c>
      <c r="D493" s="186"/>
      <c r="E493" s="186"/>
      <c r="F493" s="186"/>
      <c r="G493" s="196" t="s">
        <v>182</v>
      </c>
      <c r="H493" s="151"/>
      <c r="I493" s="151"/>
      <c r="J493" s="151"/>
      <c r="K493" s="151"/>
      <c r="L493" s="159"/>
      <c r="M493" s="160"/>
      <c r="N493" s="160"/>
      <c r="O493" s="160"/>
      <c r="P493" s="160"/>
      <c r="Q493" s="160"/>
      <c r="R493" s="160"/>
      <c r="S493" s="160"/>
      <c r="T493" s="161"/>
      <c r="U493" s="171"/>
    </row>
    <row r="494" spans="1:21" ht="12.75" x14ac:dyDescent="0.2">
      <c r="A494" s="178" t="s">
        <v>8</v>
      </c>
      <c r="B494" s="173" t="s">
        <v>374</v>
      </c>
      <c r="C494" s="174">
        <v>1</v>
      </c>
      <c r="D494" s="186"/>
      <c r="E494" s="186"/>
      <c r="F494" s="186"/>
      <c r="G494" s="195" t="s">
        <v>182</v>
      </c>
      <c r="H494" s="151"/>
      <c r="I494" s="151"/>
      <c r="J494" s="151"/>
      <c r="K494" s="151"/>
      <c r="L494" s="159"/>
      <c r="M494" s="160"/>
      <c r="N494" s="160"/>
      <c r="O494" s="160"/>
      <c r="P494" s="160"/>
      <c r="Q494" s="160"/>
      <c r="R494" s="160"/>
      <c r="S494" s="160"/>
      <c r="T494" s="161"/>
      <c r="U494" s="171"/>
    </row>
    <row r="495" spans="1:21" ht="12.75" x14ac:dyDescent="0.2">
      <c r="A495" s="172" t="s">
        <v>9</v>
      </c>
      <c r="B495" s="173" t="s">
        <v>374</v>
      </c>
      <c r="C495" s="174">
        <v>1</v>
      </c>
      <c r="D495" s="186"/>
      <c r="E495" s="186"/>
      <c r="F495" s="186"/>
      <c r="G495" s="196" t="s">
        <v>182</v>
      </c>
      <c r="H495" s="151"/>
      <c r="I495" s="151"/>
      <c r="J495" s="151"/>
      <c r="K495" s="151"/>
      <c r="L495" s="159"/>
      <c r="M495" s="160"/>
      <c r="N495" s="160"/>
      <c r="O495" s="160"/>
      <c r="P495" s="160"/>
      <c r="Q495" s="160"/>
      <c r="R495" s="160"/>
      <c r="S495" s="160"/>
      <c r="T495" s="161"/>
      <c r="U495" s="171"/>
    </row>
    <row r="496" spans="1:21" ht="12.75" x14ac:dyDescent="0.2">
      <c r="A496" s="172" t="s">
        <v>10</v>
      </c>
      <c r="B496" s="173" t="s">
        <v>374</v>
      </c>
      <c r="C496" s="174">
        <v>1</v>
      </c>
      <c r="D496" s="186"/>
      <c r="E496" s="186"/>
      <c r="F496" s="186"/>
      <c r="G496" s="195" t="s">
        <v>182</v>
      </c>
      <c r="H496" s="151"/>
      <c r="I496" s="151"/>
      <c r="J496" s="151"/>
      <c r="K496" s="151"/>
      <c r="L496" s="159"/>
      <c r="M496" s="160"/>
      <c r="N496" s="160"/>
      <c r="O496" s="160"/>
      <c r="P496" s="160"/>
      <c r="Q496" s="160"/>
      <c r="R496" s="160"/>
      <c r="S496" s="160"/>
      <c r="T496" s="161"/>
      <c r="U496" s="171"/>
    </row>
    <row r="497" spans="1:21" ht="21" x14ac:dyDescent="0.2">
      <c r="A497" s="172" t="s">
        <v>11</v>
      </c>
      <c r="B497" s="173" t="s">
        <v>374</v>
      </c>
      <c r="C497" s="174">
        <v>1</v>
      </c>
      <c r="D497" s="186"/>
      <c r="E497" s="186"/>
      <c r="F497" s="186"/>
      <c r="G497" s="196" t="s">
        <v>182</v>
      </c>
      <c r="H497" s="151"/>
      <c r="I497" s="151"/>
      <c r="J497" s="151"/>
      <c r="K497" s="151"/>
      <c r="L497" s="159"/>
      <c r="M497" s="160"/>
      <c r="N497" s="160"/>
      <c r="O497" s="160"/>
      <c r="P497" s="160"/>
      <c r="Q497" s="160"/>
      <c r="R497" s="160"/>
      <c r="S497" s="160"/>
      <c r="T497" s="161"/>
      <c r="U497" s="171"/>
    </row>
    <row r="498" spans="1:21" ht="12.75" x14ac:dyDescent="0.2">
      <c r="A498" s="172" t="s">
        <v>720</v>
      </c>
      <c r="B498" s="173"/>
      <c r="C498" s="174"/>
      <c r="D498" s="186"/>
      <c r="E498" s="186"/>
      <c r="F498" s="186"/>
      <c r="G498" s="195"/>
      <c r="H498" s="151"/>
      <c r="I498" s="151"/>
      <c r="J498" s="151"/>
      <c r="K498" s="151"/>
      <c r="L498" s="159"/>
      <c r="M498" s="160"/>
      <c r="N498" s="160"/>
      <c r="O498" s="160"/>
      <c r="P498" s="160"/>
      <c r="Q498" s="160"/>
      <c r="R498" s="160"/>
      <c r="S498" s="160"/>
      <c r="T498" s="161"/>
      <c r="U498" s="171"/>
    </row>
    <row r="499" spans="1:21" ht="12.75" x14ac:dyDescent="0.2">
      <c r="A499" s="178" t="s">
        <v>569</v>
      </c>
      <c r="B499" s="173" t="s">
        <v>374</v>
      </c>
      <c r="C499" s="174">
        <v>1</v>
      </c>
      <c r="D499" s="186"/>
      <c r="E499" s="186"/>
      <c r="F499" s="186"/>
      <c r="G499" s="196" t="s">
        <v>182</v>
      </c>
      <c r="H499" s="151"/>
      <c r="I499" s="151"/>
      <c r="J499" s="151"/>
      <c r="K499" s="151"/>
      <c r="L499" s="159"/>
      <c r="M499" s="160"/>
      <c r="N499" s="160"/>
      <c r="O499" s="160"/>
      <c r="P499" s="160"/>
      <c r="Q499" s="160"/>
      <c r="R499" s="160"/>
      <c r="S499" s="160"/>
      <c r="T499" s="161"/>
      <c r="U499" s="171"/>
    </row>
    <row r="500" spans="1:21" ht="12.75" x14ac:dyDescent="0.2">
      <c r="A500" s="172" t="s">
        <v>75</v>
      </c>
      <c r="B500" s="173" t="s">
        <v>374</v>
      </c>
      <c r="C500" s="174">
        <v>1</v>
      </c>
      <c r="D500" s="186"/>
      <c r="E500" s="186"/>
      <c r="F500" s="186"/>
      <c r="G500" s="195" t="s">
        <v>182</v>
      </c>
      <c r="H500" s="151"/>
      <c r="I500" s="151"/>
      <c r="J500" s="151"/>
      <c r="K500" s="151"/>
      <c r="L500" s="159"/>
      <c r="M500" s="160"/>
      <c r="N500" s="160"/>
      <c r="O500" s="160"/>
      <c r="P500" s="160"/>
      <c r="Q500" s="160"/>
      <c r="R500" s="160"/>
      <c r="S500" s="160"/>
      <c r="T500" s="161"/>
      <c r="U500" s="171"/>
    </row>
    <row r="501" spans="1:21" ht="12.75" x14ac:dyDescent="0.2">
      <c r="A501" s="172" t="s">
        <v>719</v>
      </c>
      <c r="B501" s="173" t="s">
        <v>374</v>
      </c>
      <c r="C501" s="174">
        <v>1</v>
      </c>
      <c r="D501" s="186"/>
      <c r="E501" s="186"/>
      <c r="F501" s="186"/>
      <c r="G501" s="195" t="s">
        <v>182</v>
      </c>
      <c r="H501" s="151"/>
      <c r="I501" s="151"/>
      <c r="J501" s="151"/>
      <c r="K501" s="151"/>
      <c r="L501" s="159"/>
      <c r="M501" s="160"/>
      <c r="N501" s="160"/>
      <c r="O501" s="160"/>
      <c r="P501" s="160"/>
      <c r="Q501" s="160"/>
      <c r="R501" s="160"/>
      <c r="S501" s="160"/>
      <c r="T501" s="161"/>
      <c r="U501" s="171"/>
    </row>
    <row r="502" spans="1:21" ht="12.75" x14ac:dyDescent="0.2">
      <c r="A502" s="172" t="s">
        <v>743</v>
      </c>
      <c r="B502" s="173" t="s">
        <v>374</v>
      </c>
      <c r="C502" s="174">
        <v>1</v>
      </c>
      <c r="D502" s="186"/>
      <c r="E502" s="186"/>
      <c r="F502" s="186"/>
      <c r="G502" s="195" t="s">
        <v>182</v>
      </c>
      <c r="H502" s="151"/>
      <c r="I502" s="151"/>
      <c r="J502" s="151"/>
      <c r="K502" s="151"/>
      <c r="L502" s="159"/>
      <c r="M502" s="160"/>
      <c r="N502" s="160"/>
      <c r="O502" s="160"/>
      <c r="P502" s="160"/>
      <c r="Q502" s="160"/>
      <c r="R502" s="160"/>
      <c r="S502" s="160"/>
      <c r="T502" s="161"/>
      <c r="U502" s="171"/>
    </row>
    <row r="503" spans="1:21" ht="12.75" x14ac:dyDescent="0.2">
      <c r="A503" s="244" t="s">
        <v>12</v>
      </c>
      <c r="B503" s="173" t="s">
        <v>374</v>
      </c>
      <c r="C503" s="174">
        <v>1</v>
      </c>
      <c r="D503" s="186"/>
      <c r="E503" s="186"/>
      <c r="F503" s="186"/>
      <c r="G503" s="196" t="s">
        <v>182</v>
      </c>
      <c r="H503" s="151"/>
      <c r="I503" s="151"/>
      <c r="J503" s="151"/>
      <c r="K503" s="151"/>
      <c r="L503" s="159"/>
      <c r="M503" s="160"/>
      <c r="N503" s="160"/>
      <c r="O503" s="160"/>
      <c r="P503" s="160"/>
      <c r="Q503" s="160"/>
      <c r="R503" s="160"/>
      <c r="S503" s="160"/>
      <c r="T503" s="161"/>
      <c r="U503" s="171"/>
    </row>
    <row r="504" spans="1:21" ht="21" x14ac:dyDescent="0.2">
      <c r="A504" s="172" t="s">
        <v>13</v>
      </c>
      <c r="B504" s="173" t="s">
        <v>374</v>
      </c>
      <c r="C504" s="174">
        <v>1</v>
      </c>
      <c r="D504" s="186"/>
      <c r="E504" s="186"/>
      <c r="F504" s="186"/>
      <c r="G504" s="195" t="s">
        <v>182</v>
      </c>
      <c r="H504" s="151"/>
      <c r="I504" s="151"/>
      <c r="J504" s="151"/>
      <c r="K504" s="151"/>
      <c r="L504" s="159"/>
      <c r="M504" s="160"/>
      <c r="N504" s="160"/>
      <c r="O504" s="160"/>
      <c r="P504" s="160"/>
      <c r="Q504" s="160"/>
      <c r="R504" s="160"/>
      <c r="S504" s="160"/>
      <c r="T504" s="161"/>
      <c r="U504" s="171"/>
    </row>
    <row r="505" spans="1:21" ht="21" x14ac:dyDescent="0.2">
      <c r="A505" s="172" t="s">
        <v>744</v>
      </c>
      <c r="B505" s="173" t="s">
        <v>374</v>
      </c>
      <c r="C505" s="174">
        <v>1</v>
      </c>
      <c r="D505" s="186"/>
      <c r="E505" s="186"/>
      <c r="F505" s="186"/>
      <c r="G505" s="196" t="s">
        <v>182</v>
      </c>
      <c r="H505" s="151"/>
      <c r="I505" s="151"/>
      <c r="J505" s="151"/>
      <c r="K505" s="151"/>
      <c r="L505" s="159"/>
      <c r="M505" s="160"/>
      <c r="N505" s="160"/>
      <c r="O505" s="160"/>
      <c r="P505" s="160"/>
      <c r="Q505" s="160"/>
      <c r="R505" s="160"/>
      <c r="S505" s="160"/>
      <c r="T505" s="161"/>
      <c r="U505" s="171"/>
    </row>
    <row r="506" spans="1:21" ht="12.75" x14ac:dyDescent="0.2">
      <c r="A506" s="178" t="s">
        <v>892</v>
      </c>
      <c r="B506" s="173" t="s">
        <v>374</v>
      </c>
      <c r="C506" s="174">
        <v>1</v>
      </c>
      <c r="D506" s="186"/>
      <c r="E506" s="186"/>
      <c r="F506" s="186"/>
      <c r="G506" s="195" t="s">
        <v>182</v>
      </c>
      <c r="H506" s="151"/>
      <c r="I506" s="151"/>
      <c r="J506" s="151"/>
      <c r="K506" s="151"/>
      <c r="L506" s="159"/>
      <c r="M506" s="160"/>
      <c r="N506" s="160"/>
      <c r="O506" s="160"/>
      <c r="P506" s="160"/>
      <c r="Q506" s="160"/>
      <c r="R506" s="160"/>
      <c r="S506" s="160"/>
      <c r="T506" s="161"/>
      <c r="U506" s="171"/>
    </row>
    <row r="507" spans="1:21" ht="31.5" x14ac:dyDescent="0.2">
      <c r="A507" s="178" t="s">
        <v>570</v>
      </c>
      <c r="B507" s="173" t="s">
        <v>374</v>
      </c>
      <c r="C507" s="174">
        <v>1</v>
      </c>
      <c r="D507" s="186"/>
      <c r="E507" s="186"/>
      <c r="F507" s="186"/>
      <c r="G507" s="195" t="s">
        <v>182</v>
      </c>
      <c r="H507" s="151"/>
      <c r="I507" s="151"/>
      <c r="J507" s="151"/>
      <c r="K507" s="151"/>
      <c r="L507" s="159"/>
      <c r="M507" s="160"/>
      <c r="N507" s="160"/>
      <c r="O507" s="160"/>
      <c r="P507" s="160"/>
      <c r="Q507" s="160"/>
      <c r="R507" s="160"/>
      <c r="S507" s="160"/>
      <c r="T507" s="161"/>
      <c r="U507" s="171"/>
    </row>
    <row r="508" spans="1:21" ht="21" x14ac:dyDescent="0.2">
      <c r="A508" s="172" t="s">
        <v>745</v>
      </c>
      <c r="B508" s="173" t="s">
        <v>374</v>
      </c>
      <c r="C508" s="174">
        <v>1</v>
      </c>
      <c r="D508" s="186"/>
      <c r="E508" s="186"/>
      <c r="F508" s="186"/>
      <c r="G508" s="195" t="s">
        <v>182</v>
      </c>
      <c r="H508" s="151"/>
      <c r="I508" s="151"/>
      <c r="J508" s="151"/>
      <c r="K508" s="151"/>
      <c r="L508" s="159"/>
      <c r="M508" s="160"/>
      <c r="N508" s="160"/>
      <c r="O508" s="160"/>
      <c r="P508" s="160"/>
      <c r="Q508" s="160"/>
      <c r="R508" s="160"/>
      <c r="S508" s="160"/>
      <c r="T508" s="161"/>
      <c r="U508" s="171"/>
    </row>
    <row r="509" spans="1:21" ht="12.75" x14ac:dyDescent="0.2">
      <c r="A509" s="178" t="s">
        <v>558</v>
      </c>
      <c r="B509" s="173" t="s">
        <v>374</v>
      </c>
      <c r="C509" s="174">
        <v>1</v>
      </c>
      <c r="D509" s="186"/>
      <c r="E509" s="186"/>
      <c r="F509" s="186"/>
      <c r="G509" s="196" t="s">
        <v>182</v>
      </c>
      <c r="H509" s="151"/>
      <c r="I509" s="151"/>
      <c r="J509" s="151"/>
      <c r="K509" s="151"/>
      <c r="L509" s="159"/>
      <c r="M509" s="160"/>
      <c r="N509" s="160"/>
      <c r="O509" s="160"/>
      <c r="P509" s="160"/>
      <c r="Q509" s="160"/>
      <c r="R509" s="160"/>
      <c r="S509" s="160"/>
      <c r="T509" s="161"/>
      <c r="U509" s="171"/>
    </row>
    <row r="510" spans="1:21" ht="12.75" x14ac:dyDescent="0.2">
      <c r="A510" s="178" t="s">
        <v>571</v>
      </c>
      <c r="B510" s="173" t="s">
        <v>374</v>
      </c>
      <c r="C510" s="174">
        <v>1</v>
      </c>
      <c r="D510" s="186"/>
      <c r="E510" s="186"/>
      <c r="F510" s="186"/>
      <c r="G510" s="196" t="s">
        <v>182</v>
      </c>
      <c r="H510" s="151"/>
      <c r="I510" s="151"/>
      <c r="J510" s="151"/>
      <c r="K510" s="151"/>
      <c r="L510" s="159"/>
      <c r="M510" s="160"/>
      <c r="N510" s="160"/>
      <c r="O510" s="160"/>
      <c r="P510" s="160"/>
      <c r="Q510" s="160"/>
      <c r="R510" s="160"/>
      <c r="S510" s="160"/>
      <c r="T510" s="161"/>
      <c r="U510" s="171"/>
    </row>
    <row r="511" spans="1:21" ht="12.75" x14ac:dyDescent="0.2">
      <c r="A511" s="245" t="s">
        <v>746</v>
      </c>
      <c r="B511" s="173" t="s">
        <v>374</v>
      </c>
      <c r="C511" s="174">
        <v>1</v>
      </c>
      <c r="D511" s="186"/>
      <c r="E511" s="186"/>
      <c r="F511" s="186"/>
      <c r="G511" s="196" t="s">
        <v>182</v>
      </c>
      <c r="H511" s="151"/>
      <c r="I511" s="151"/>
      <c r="J511" s="151"/>
      <c r="K511" s="151"/>
      <c r="L511" s="159"/>
      <c r="M511" s="160"/>
      <c r="N511" s="160"/>
      <c r="O511" s="160"/>
      <c r="P511" s="160"/>
      <c r="Q511" s="160"/>
      <c r="R511" s="160"/>
      <c r="S511" s="160"/>
      <c r="T511" s="161"/>
      <c r="U511" s="171"/>
    </row>
    <row r="512" spans="1:21" ht="21" x14ac:dyDescent="0.2">
      <c r="A512" s="194" t="s">
        <v>609</v>
      </c>
      <c r="B512" s="173"/>
      <c r="C512" s="174"/>
      <c r="D512" s="186"/>
      <c r="E512" s="186"/>
      <c r="F512" s="186"/>
      <c r="G512" s="195"/>
      <c r="H512" s="151"/>
      <c r="I512" s="151"/>
      <c r="J512" s="151"/>
      <c r="K512" s="151"/>
      <c r="L512" s="159"/>
      <c r="M512" s="160"/>
      <c r="N512" s="160"/>
      <c r="O512" s="160"/>
      <c r="P512" s="160"/>
      <c r="Q512" s="160"/>
      <c r="R512" s="160"/>
      <c r="S512" s="160"/>
      <c r="T512" s="161"/>
      <c r="U512" s="171"/>
    </row>
    <row r="513" spans="1:21" ht="21" x14ac:dyDescent="0.2">
      <c r="A513" s="172" t="s">
        <v>14</v>
      </c>
      <c r="B513" s="173" t="s">
        <v>374</v>
      </c>
      <c r="C513" s="174">
        <v>1</v>
      </c>
      <c r="D513" s="186"/>
      <c r="E513" s="186"/>
      <c r="F513" s="186"/>
      <c r="G513" s="196" t="s">
        <v>182</v>
      </c>
      <c r="H513" s="151"/>
      <c r="I513" s="151"/>
      <c r="J513" s="151"/>
      <c r="K513" s="151"/>
      <c r="L513" s="159"/>
      <c r="M513" s="160"/>
      <c r="N513" s="160"/>
      <c r="O513" s="160"/>
      <c r="P513" s="160"/>
      <c r="Q513" s="160"/>
      <c r="R513" s="160"/>
      <c r="S513" s="160"/>
      <c r="T513" s="161"/>
      <c r="U513" s="171"/>
    </row>
    <row r="514" spans="1:21" ht="12.75" x14ac:dyDescent="0.2">
      <c r="A514" s="172" t="s">
        <v>720</v>
      </c>
      <c r="B514" s="173"/>
      <c r="C514" s="174"/>
      <c r="D514" s="186"/>
      <c r="E514" s="186"/>
      <c r="F514" s="186"/>
      <c r="G514" s="195"/>
      <c r="H514" s="151"/>
      <c r="I514" s="151"/>
      <c r="J514" s="151"/>
      <c r="K514" s="151"/>
      <c r="L514" s="159"/>
      <c r="M514" s="160"/>
      <c r="N514" s="160"/>
      <c r="O514" s="160"/>
      <c r="P514" s="160"/>
      <c r="Q514" s="160"/>
      <c r="R514" s="160"/>
      <c r="S514" s="160"/>
      <c r="T514" s="161"/>
      <c r="U514" s="171"/>
    </row>
    <row r="515" spans="1:21" ht="12.75" x14ac:dyDescent="0.2">
      <c r="A515" s="178" t="s">
        <v>17</v>
      </c>
      <c r="B515" s="173" t="s">
        <v>374</v>
      </c>
      <c r="C515" s="174">
        <v>1</v>
      </c>
      <c r="D515" s="186"/>
      <c r="E515" s="186"/>
      <c r="F515" s="186"/>
      <c r="G515" s="196" t="s">
        <v>182</v>
      </c>
      <c r="H515" s="151"/>
      <c r="I515" s="151"/>
      <c r="J515" s="151"/>
      <c r="K515" s="151"/>
      <c r="L515" s="159"/>
      <c r="M515" s="160"/>
      <c r="N515" s="160"/>
      <c r="O515" s="160"/>
      <c r="P515" s="160"/>
      <c r="Q515" s="160"/>
      <c r="R515" s="160"/>
      <c r="S515" s="160"/>
      <c r="T515" s="161"/>
      <c r="U515" s="171"/>
    </row>
    <row r="516" spans="1:21" ht="12.75" x14ac:dyDescent="0.2">
      <c r="A516" s="172" t="s">
        <v>747</v>
      </c>
      <c r="B516" s="173" t="s">
        <v>374</v>
      </c>
      <c r="C516" s="174">
        <v>1</v>
      </c>
      <c r="D516" s="186"/>
      <c r="E516" s="186"/>
      <c r="F516" s="186"/>
      <c r="G516" s="195" t="s">
        <v>182</v>
      </c>
      <c r="H516" s="151"/>
      <c r="I516" s="151"/>
      <c r="J516" s="151"/>
      <c r="K516" s="151"/>
      <c r="L516" s="159"/>
      <c r="M516" s="160"/>
      <c r="N516" s="160"/>
      <c r="O516" s="160"/>
      <c r="P516" s="160"/>
      <c r="Q516" s="160"/>
      <c r="R516" s="160"/>
      <c r="S516" s="160"/>
      <c r="T516" s="161"/>
      <c r="U516" s="171"/>
    </row>
    <row r="517" spans="1:21" ht="12.75" x14ac:dyDescent="0.2">
      <c r="A517" s="172" t="s">
        <v>572</v>
      </c>
      <c r="B517" s="173"/>
      <c r="C517" s="174"/>
      <c r="D517" s="186"/>
      <c r="E517" s="186"/>
      <c r="F517" s="186"/>
      <c r="G517" s="196"/>
      <c r="H517" s="151"/>
      <c r="I517" s="151"/>
      <c r="J517" s="151"/>
      <c r="K517" s="151"/>
      <c r="L517" s="159"/>
      <c r="M517" s="160"/>
      <c r="N517" s="160"/>
      <c r="O517" s="160"/>
      <c r="P517" s="160"/>
      <c r="Q517" s="160"/>
      <c r="R517" s="160"/>
      <c r="S517" s="160"/>
      <c r="T517" s="161"/>
      <c r="U517" s="171"/>
    </row>
    <row r="518" spans="1:21" ht="12.75" x14ac:dyDescent="0.2">
      <c r="A518" s="178" t="s">
        <v>573</v>
      </c>
      <c r="B518" s="173" t="s">
        <v>374</v>
      </c>
      <c r="C518" s="174">
        <v>1</v>
      </c>
      <c r="D518" s="186"/>
      <c r="E518" s="186"/>
      <c r="F518" s="186"/>
      <c r="G518" s="195" t="s">
        <v>182</v>
      </c>
      <c r="H518" s="151"/>
      <c r="I518" s="151"/>
      <c r="J518" s="151"/>
      <c r="K518" s="151"/>
      <c r="L518" s="159"/>
      <c r="M518" s="160"/>
      <c r="N518" s="160"/>
      <c r="O518" s="160"/>
      <c r="P518" s="160"/>
      <c r="Q518" s="160"/>
      <c r="R518" s="160"/>
      <c r="S518" s="160"/>
      <c r="T518" s="161"/>
      <c r="U518" s="171"/>
    </row>
    <row r="519" spans="1:21" ht="12.75" x14ac:dyDescent="0.2">
      <c r="A519" s="178" t="s">
        <v>18</v>
      </c>
      <c r="B519" s="173" t="s">
        <v>374</v>
      </c>
      <c r="C519" s="174">
        <v>1</v>
      </c>
      <c r="D519" s="186"/>
      <c r="E519" s="186"/>
      <c r="F519" s="186"/>
      <c r="G519" s="196" t="s">
        <v>182</v>
      </c>
      <c r="H519" s="151"/>
      <c r="I519" s="151"/>
      <c r="J519" s="151"/>
      <c r="K519" s="151"/>
      <c r="L519" s="159"/>
      <c r="M519" s="160"/>
      <c r="N519" s="160"/>
      <c r="O519" s="160"/>
      <c r="P519" s="160"/>
      <c r="Q519" s="160"/>
      <c r="R519" s="160"/>
      <c r="S519" s="160"/>
      <c r="T519" s="161"/>
      <c r="U519" s="171"/>
    </row>
    <row r="520" spans="1:21" ht="12.75" x14ac:dyDescent="0.2">
      <c r="A520" s="172" t="s">
        <v>19</v>
      </c>
      <c r="B520" s="173" t="s">
        <v>374</v>
      </c>
      <c r="C520" s="174">
        <v>1</v>
      </c>
      <c r="D520" s="186"/>
      <c r="E520" s="186"/>
      <c r="F520" s="186"/>
      <c r="G520" s="195" t="s">
        <v>182</v>
      </c>
      <c r="H520" s="151"/>
      <c r="I520" s="151"/>
      <c r="J520" s="151"/>
      <c r="K520" s="151"/>
      <c r="L520" s="159"/>
      <c r="M520" s="160"/>
      <c r="N520" s="160"/>
      <c r="O520" s="160"/>
      <c r="P520" s="160"/>
      <c r="Q520" s="160"/>
      <c r="R520" s="160"/>
      <c r="S520" s="160"/>
      <c r="T520" s="161"/>
      <c r="U520" s="171"/>
    </row>
    <row r="521" spans="1:21" ht="21" x14ac:dyDescent="0.2">
      <c r="A521" s="178" t="s">
        <v>21</v>
      </c>
      <c r="B521" s="173" t="s">
        <v>374</v>
      </c>
      <c r="C521" s="174">
        <v>1</v>
      </c>
      <c r="D521" s="186"/>
      <c r="E521" s="186"/>
      <c r="F521" s="186"/>
      <c r="G521" s="196" t="s">
        <v>182</v>
      </c>
      <c r="H521" s="151"/>
      <c r="I521" s="151"/>
      <c r="J521" s="151"/>
      <c r="K521" s="151"/>
      <c r="L521" s="159"/>
      <c r="M521" s="160"/>
      <c r="N521" s="160"/>
      <c r="O521" s="160"/>
      <c r="P521" s="160"/>
      <c r="Q521" s="160"/>
      <c r="R521" s="160"/>
      <c r="S521" s="160"/>
      <c r="T521" s="161"/>
      <c r="U521" s="171"/>
    </row>
    <row r="522" spans="1:21" ht="12.75" x14ac:dyDescent="0.2">
      <c r="A522" s="178" t="s">
        <v>20</v>
      </c>
      <c r="B522" s="173" t="s">
        <v>374</v>
      </c>
      <c r="C522" s="174">
        <v>1</v>
      </c>
      <c r="D522" s="186"/>
      <c r="E522" s="186"/>
      <c r="F522" s="186"/>
      <c r="G522" s="195" t="s">
        <v>182</v>
      </c>
      <c r="H522" s="151"/>
      <c r="I522" s="151"/>
      <c r="J522" s="151"/>
      <c r="K522" s="151"/>
      <c r="L522" s="159"/>
      <c r="M522" s="160"/>
      <c r="N522" s="160"/>
      <c r="O522" s="160"/>
      <c r="P522" s="160"/>
      <c r="Q522" s="160"/>
      <c r="R522" s="160"/>
      <c r="S522" s="160"/>
      <c r="T522" s="161"/>
      <c r="U522" s="171"/>
    </row>
    <row r="523" spans="1:21" ht="12.75" x14ac:dyDescent="0.2">
      <c r="A523" s="172" t="s">
        <v>22</v>
      </c>
      <c r="B523" s="173" t="s">
        <v>374</v>
      </c>
      <c r="C523" s="174">
        <v>1</v>
      </c>
      <c r="D523" s="186"/>
      <c r="E523" s="186"/>
      <c r="F523" s="186"/>
      <c r="G523" s="196" t="s">
        <v>182</v>
      </c>
      <c r="H523" s="151"/>
      <c r="I523" s="151"/>
      <c r="J523" s="151"/>
      <c r="K523" s="151"/>
      <c r="L523" s="159"/>
      <c r="M523" s="160"/>
      <c r="N523" s="160"/>
      <c r="O523" s="160"/>
      <c r="P523" s="160"/>
      <c r="Q523" s="160"/>
      <c r="R523" s="160"/>
      <c r="S523" s="160"/>
      <c r="T523" s="161"/>
      <c r="U523" s="171"/>
    </row>
    <row r="524" spans="1:21" ht="21" x14ac:dyDescent="0.2">
      <c r="A524" s="172" t="s">
        <v>23</v>
      </c>
      <c r="B524" s="173" t="s">
        <v>374</v>
      </c>
      <c r="C524" s="174">
        <v>1</v>
      </c>
      <c r="D524" s="186"/>
      <c r="E524" s="186"/>
      <c r="F524" s="186"/>
      <c r="G524" s="195" t="s">
        <v>182</v>
      </c>
      <c r="H524" s="151"/>
      <c r="I524" s="151"/>
      <c r="J524" s="151"/>
      <c r="K524" s="151"/>
      <c r="L524" s="159"/>
      <c r="M524" s="160"/>
      <c r="N524" s="160"/>
      <c r="O524" s="160"/>
      <c r="P524" s="160"/>
      <c r="Q524" s="160"/>
      <c r="R524" s="160"/>
      <c r="S524" s="160"/>
      <c r="T524" s="161"/>
      <c r="U524" s="171"/>
    </row>
    <row r="525" spans="1:21" ht="12.75" x14ac:dyDescent="0.2">
      <c r="A525" s="172" t="s">
        <v>24</v>
      </c>
      <c r="B525" s="173" t="s">
        <v>374</v>
      </c>
      <c r="C525" s="174">
        <v>1</v>
      </c>
      <c r="D525" s="186"/>
      <c r="E525" s="186"/>
      <c r="F525" s="186"/>
      <c r="G525" s="196" t="s">
        <v>182</v>
      </c>
      <c r="H525" s="151"/>
      <c r="I525" s="151"/>
      <c r="J525" s="151"/>
      <c r="K525" s="151"/>
      <c r="L525" s="159"/>
      <c r="M525" s="160"/>
      <c r="N525" s="160"/>
      <c r="O525" s="160"/>
      <c r="P525" s="160"/>
      <c r="Q525" s="160"/>
      <c r="R525" s="160"/>
      <c r="S525" s="160"/>
      <c r="T525" s="161"/>
      <c r="U525" s="171"/>
    </row>
    <row r="526" spans="1:21" ht="12.75" x14ac:dyDescent="0.2">
      <c r="A526" s="172" t="s">
        <v>25</v>
      </c>
      <c r="B526" s="173" t="s">
        <v>374</v>
      </c>
      <c r="C526" s="174">
        <v>1</v>
      </c>
      <c r="D526" s="186"/>
      <c r="E526" s="186"/>
      <c r="F526" s="186"/>
      <c r="G526" s="195" t="s">
        <v>182</v>
      </c>
      <c r="H526" s="151"/>
      <c r="I526" s="151"/>
      <c r="J526" s="151"/>
      <c r="K526" s="151"/>
      <c r="L526" s="159"/>
      <c r="M526" s="160"/>
      <c r="N526" s="160"/>
      <c r="O526" s="160"/>
      <c r="P526" s="160"/>
      <c r="Q526" s="160"/>
      <c r="R526" s="160"/>
      <c r="S526" s="160"/>
      <c r="T526" s="161"/>
      <c r="U526" s="171"/>
    </row>
    <row r="527" spans="1:21" ht="12.75" x14ac:dyDescent="0.2">
      <c r="A527" s="172" t="s">
        <v>26</v>
      </c>
      <c r="B527" s="173" t="s">
        <v>374</v>
      </c>
      <c r="C527" s="174">
        <v>1</v>
      </c>
      <c r="D527" s="186"/>
      <c r="E527" s="186"/>
      <c r="F527" s="186"/>
      <c r="G527" s="195" t="s">
        <v>182</v>
      </c>
      <c r="H527" s="151"/>
      <c r="I527" s="151"/>
      <c r="J527" s="151"/>
      <c r="K527" s="151"/>
      <c r="L527" s="159"/>
      <c r="M527" s="160"/>
      <c r="N527" s="160"/>
      <c r="O527" s="160"/>
      <c r="P527" s="160"/>
      <c r="Q527" s="160"/>
      <c r="R527" s="160"/>
      <c r="S527" s="160"/>
      <c r="T527" s="161"/>
      <c r="U527" s="171"/>
    </row>
    <row r="528" spans="1:21" ht="12.75" x14ac:dyDescent="0.2">
      <c r="A528" s="172" t="s">
        <v>27</v>
      </c>
      <c r="B528" s="173" t="s">
        <v>374</v>
      </c>
      <c r="C528" s="174">
        <v>1</v>
      </c>
      <c r="D528" s="186"/>
      <c r="E528" s="186"/>
      <c r="F528" s="186"/>
      <c r="G528" s="195" t="s">
        <v>182</v>
      </c>
      <c r="H528" s="151"/>
      <c r="I528" s="151"/>
      <c r="J528" s="151"/>
      <c r="K528" s="151"/>
      <c r="L528" s="159"/>
      <c r="M528" s="160"/>
      <c r="N528" s="160"/>
      <c r="O528" s="160"/>
      <c r="P528" s="160"/>
      <c r="Q528" s="160"/>
      <c r="R528" s="160"/>
      <c r="S528" s="160"/>
      <c r="T528" s="161"/>
      <c r="U528" s="171"/>
    </row>
    <row r="529" spans="1:21" ht="12.75" x14ac:dyDescent="0.2">
      <c r="A529" s="178" t="s">
        <v>720</v>
      </c>
      <c r="B529" s="173"/>
      <c r="C529" s="174"/>
      <c r="D529" s="186"/>
      <c r="E529" s="186"/>
      <c r="F529" s="186"/>
      <c r="G529" s="196"/>
      <c r="H529" s="151"/>
      <c r="I529" s="151"/>
      <c r="J529" s="151"/>
      <c r="K529" s="151"/>
      <c r="L529" s="159"/>
      <c r="M529" s="160"/>
      <c r="N529" s="160"/>
      <c r="O529" s="160"/>
      <c r="P529" s="160"/>
      <c r="Q529" s="160"/>
      <c r="R529" s="160"/>
      <c r="S529" s="160"/>
      <c r="T529" s="161"/>
      <c r="U529" s="171"/>
    </row>
    <row r="530" spans="1:21" ht="12.75" x14ac:dyDescent="0.2">
      <c r="A530" s="178" t="s">
        <v>574</v>
      </c>
      <c r="B530" s="173" t="s">
        <v>374</v>
      </c>
      <c r="C530" s="174">
        <v>1</v>
      </c>
      <c r="D530" s="186"/>
      <c r="E530" s="186"/>
      <c r="F530" s="186"/>
      <c r="G530" s="195" t="s">
        <v>182</v>
      </c>
      <c r="H530" s="151"/>
      <c r="I530" s="151"/>
      <c r="J530" s="151"/>
      <c r="K530" s="151"/>
      <c r="L530" s="159"/>
      <c r="M530" s="160"/>
      <c r="N530" s="160"/>
      <c r="O530" s="160"/>
      <c r="P530" s="160"/>
      <c r="Q530" s="160"/>
      <c r="R530" s="160"/>
      <c r="S530" s="160"/>
      <c r="T530" s="161"/>
      <c r="U530" s="171"/>
    </row>
    <row r="531" spans="1:21" ht="21" x14ac:dyDescent="0.2">
      <c r="A531" s="178" t="s">
        <v>71</v>
      </c>
      <c r="B531" s="173" t="s">
        <v>374</v>
      </c>
      <c r="C531" s="174">
        <v>1</v>
      </c>
      <c r="D531" s="186"/>
      <c r="E531" s="186"/>
      <c r="F531" s="186"/>
      <c r="G531" s="196" t="s">
        <v>182</v>
      </c>
      <c r="H531" s="151"/>
      <c r="I531" s="151"/>
      <c r="J531" s="151"/>
      <c r="K531" s="151"/>
      <c r="L531" s="159"/>
      <c r="M531" s="160"/>
      <c r="N531" s="160"/>
      <c r="O531" s="160"/>
      <c r="P531" s="160"/>
      <c r="Q531" s="160"/>
      <c r="R531" s="160"/>
      <c r="S531" s="160"/>
      <c r="T531" s="161"/>
      <c r="U531" s="171"/>
    </row>
    <row r="532" spans="1:21" ht="12.75" x14ac:dyDescent="0.2">
      <c r="A532" s="178" t="s">
        <v>72</v>
      </c>
      <c r="B532" s="173" t="s">
        <v>374</v>
      </c>
      <c r="C532" s="174">
        <v>1</v>
      </c>
      <c r="D532" s="186"/>
      <c r="E532" s="186"/>
      <c r="F532" s="186"/>
      <c r="G532" s="195" t="s">
        <v>182</v>
      </c>
      <c r="H532" s="151"/>
      <c r="I532" s="151"/>
      <c r="J532" s="151"/>
      <c r="K532" s="151"/>
      <c r="L532" s="159"/>
      <c r="M532" s="160"/>
      <c r="N532" s="160"/>
      <c r="O532" s="160"/>
      <c r="P532" s="160"/>
      <c r="Q532" s="160"/>
      <c r="R532" s="160"/>
      <c r="S532" s="160"/>
      <c r="T532" s="161"/>
      <c r="U532" s="171"/>
    </row>
    <row r="533" spans="1:21" ht="12.75" x14ac:dyDescent="0.2">
      <c r="A533" s="178" t="s">
        <v>575</v>
      </c>
      <c r="B533" s="173" t="s">
        <v>374</v>
      </c>
      <c r="C533" s="174">
        <v>1</v>
      </c>
      <c r="D533" s="186"/>
      <c r="E533" s="186"/>
      <c r="F533" s="186"/>
      <c r="G533" s="196" t="s">
        <v>182</v>
      </c>
      <c r="H533" s="151"/>
      <c r="I533" s="151"/>
      <c r="J533" s="151"/>
      <c r="K533" s="151"/>
      <c r="L533" s="159"/>
      <c r="M533" s="160"/>
      <c r="N533" s="160"/>
      <c r="O533" s="160"/>
      <c r="P533" s="160"/>
      <c r="Q533" s="160"/>
      <c r="R533" s="160"/>
      <c r="S533" s="160"/>
      <c r="T533" s="161"/>
      <c r="U533" s="171"/>
    </row>
    <row r="534" spans="1:21" ht="12.75" x14ac:dyDescent="0.2">
      <c r="A534" s="192" t="s">
        <v>913</v>
      </c>
      <c r="B534" s="173"/>
      <c r="C534" s="174"/>
      <c r="D534" s="186"/>
      <c r="E534" s="186"/>
      <c r="F534" s="186"/>
      <c r="G534" s="195"/>
      <c r="H534" s="151"/>
      <c r="I534" s="151"/>
      <c r="J534" s="151"/>
      <c r="K534" s="151"/>
      <c r="L534" s="159"/>
      <c r="M534" s="160"/>
      <c r="N534" s="160"/>
      <c r="O534" s="160"/>
      <c r="P534" s="160"/>
      <c r="Q534" s="160"/>
      <c r="R534" s="160"/>
      <c r="S534" s="160"/>
      <c r="T534" s="161"/>
      <c r="U534" s="171"/>
    </row>
    <row r="535" spans="1:21" ht="12.75" x14ac:dyDescent="0.2">
      <c r="A535" s="192" t="s">
        <v>576</v>
      </c>
      <c r="B535" s="173" t="s">
        <v>374</v>
      </c>
      <c r="C535" s="174">
        <v>1</v>
      </c>
      <c r="D535" s="186"/>
      <c r="E535" s="186"/>
      <c r="F535" s="186"/>
      <c r="G535" s="196" t="s">
        <v>182</v>
      </c>
      <c r="H535" s="151"/>
      <c r="I535" s="151"/>
      <c r="J535" s="151"/>
      <c r="K535" s="151"/>
      <c r="L535" s="159"/>
      <c r="M535" s="160"/>
      <c r="N535" s="160"/>
      <c r="O535" s="160"/>
      <c r="P535" s="160"/>
      <c r="Q535" s="160"/>
      <c r="R535" s="160"/>
      <c r="S535" s="160"/>
      <c r="T535" s="161"/>
      <c r="U535" s="171"/>
    </row>
    <row r="536" spans="1:21" ht="12.75" x14ac:dyDescent="0.2">
      <c r="A536" s="192" t="s">
        <v>577</v>
      </c>
      <c r="B536" s="173" t="s">
        <v>374</v>
      </c>
      <c r="C536" s="174">
        <v>1</v>
      </c>
      <c r="D536" s="186"/>
      <c r="E536" s="186"/>
      <c r="F536" s="186"/>
      <c r="G536" s="195" t="s">
        <v>182</v>
      </c>
      <c r="H536" s="151"/>
      <c r="I536" s="151"/>
      <c r="J536" s="151"/>
      <c r="K536" s="151"/>
      <c r="L536" s="159"/>
      <c r="M536" s="160"/>
      <c r="N536" s="160"/>
      <c r="O536" s="160"/>
      <c r="P536" s="160"/>
      <c r="Q536" s="160"/>
      <c r="R536" s="160"/>
      <c r="S536" s="160"/>
      <c r="T536" s="161"/>
      <c r="U536" s="171"/>
    </row>
    <row r="537" spans="1:21" ht="12.75" x14ac:dyDescent="0.2">
      <c r="A537" s="192" t="s">
        <v>578</v>
      </c>
      <c r="B537" s="173" t="s">
        <v>374</v>
      </c>
      <c r="C537" s="174">
        <v>1</v>
      </c>
      <c r="D537" s="186"/>
      <c r="E537" s="186"/>
      <c r="F537" s="186"/>
      <c r="G537" s="196" t="s">
        <v>182</v>
      </c>
      <c r="H537" s="151"/>
      <c r="I537" s="151"/>
      <c r="J537" s="151"/>
      <c r="K537" s="151"/>
      <c r="L537" s="159"/>
      <c r="M537" s="160"/>
      <c r="N537" s="160"/>
      <c r="O537" s="160"/>
      <c r="P537" s="160"/>
      <c r="Q537" s="160"/>
      <c r="R537" s="160"/>
      <c r="S537" s="160"/>
      <c r="T537" s="161"/>
      <c r="U537" s="171"/>
    </row>
    <row r="538" spans="1:21" ht="21" x14ac:dyDescent="0.2">
      <c r="A538" s="192" t="s">
        <v>579</v>
      </c>
      <c r="B538" s="173" t="s">
        <v>374</v>
      </c>
      <c r="C538" s="174">
        <v>1</v>
      </c>
      <c r="D538" s="186"/>
      <c r="E538" s="186"/>
      <c r="F538" s="186"/>
      <c r="G538" s="195" t="s">
        <v>182</v>
      </c>
      <c r="H538" s="151"/>
      <c r="I538" s="151"/>
      <c r="J538" s="151"/>
      <c r="K538" s="151"/>
      <c r="L538" s="159"/>
      <c r="M538" s="160"/>
      <c r="N538" s="160"/>
      <c r="O538" s="160"/>
      <c r="P538" s="160"/>
      <c r="Q538" s="160"/>
      <c r="R538" s="160"/>
      <c r="S538" s="160"/>
      <c r="T538" s="161"/>
      <c r="U538" s="171"/>
    </row>
    <row r="539" spans="1:21" ht="21" x14ac:dyDescent="0.2">
      <c r="A539" s="192" t="s">
        <v>73</v>
      </c>
      <c r="B539" s="173" t="s">
        <v>374</v>
      </c>
      <c r="C539" s="174">
        <v>1</v>
      </c>
      <c r="D539" s="186"/>
      <c r="E539" s="186"/>
      <c r="F539" s="186"/>
      <c r="G539" s="196" t="s">
        <v>182</v>
      </c>
      <c r="H539" s="151"/>
      <c r="I539" s="151"/>
      <c r="J539" s="151"/>
      <c r="K539" s="151"/>
      <c r="L539" s="159"/>
      <c r="M539" s="160"/>
      <c r="N539" s="160"/>
      <c r="O539" s="160"/>
      <c r="P539" s="160"/>
      <c r="Q539" s="160"/>
      <c r="R539" s="160"/>
      <c r="S539" s="160"/>
      <c r="T539" s="161"/>
      <c r="U539" s="171"/>
    </row>
    <row r="540" spans="1:21" ht="12.75" x14ac:dyDescent="0.2">
      <c r="A540" s="172" t="s">
        <v>286</v>
      </c>
      <c r="B540" s="173" t="s">
        <v>374</v>
      </c>
      <c r="C540" s="174">
        <v>1</v>
      </c>
      <c r="D540" s="186"/>
      <c r="E540" s="186"/>
      <c r="F540" s="186"/>
      <c r="G540" s="195" t="s">
        <v>182</v>
      </c>
      <c r="H540" s="151"/>
      <c r="I540" s="151"/>
      <c r="J540" s="151"/>
      <c r="K540" s="151"/>
      <c r="L540" s="159"/>
      <c r="M540" s="160"/>
      <c r="N540" s="160"/>
      <c r="O540" s="160"/>
      <c r="P540" s="160"/>
      <c r="Q540" s="160"/>
      <c r="R540" s="160"/>
      <c r="S540" s="160"/>
      <c r="T540" s="161"/>
      <c r="U540" s="171"/>
    </row>
    <row r="541" spans="1:21" ht="12.75" x14ac:dyDescent="0.2">
      <c r="A541" s="244" t="s">
        <v>1</v>
      </c>
      <c r="B541" s="173" t="s">
        <v>374</v>
      </c>
      <c r="C541" s="174">
        <v>1</v>
      </c>
      <c r="D541" s="186"/>
      <c r="E541" s="186"/>
      <c r="F541" s="186"/>
      <c r="G541" s="196" t="s">
        <v>182</v>
      </c>
      <c r="H541" s="151"/>
      <c r="I541" s="151"/>
      <c r="J541" s="151"/>
      <c r="K541" s="151"/>
      <c r="L541" s="159"/>
      <c r="M541" s="160"/>
      <c r="N541" s="160"/>
      <c r="O541" s="160"/>
      <c r="P541" s="160"/>
      <c r="Q541" s="160"/>
      <c r="R541" s="160"/>
      <c r="S541" s="160"/>
      <c r="T541" s="161"/>
      <c r="U541" s="171"/>
    </row>
    <row r="542" spans="1:21" ht="21" x14ac:dyDescent="0.2">
      <c r="A542" s="172" t="s">
        <v>74</v>
      </c>
      <c r="B542" s="173" t="s">
        <v>374</v>
      </c>
      <c r="C542" s="174">
        <v>1</v>
      </c>
      <c r="D542" s="186"/>
      <c r="E542" s="186"/>
      <c r="F542" s="186"/>
      <c r="G542" s="195" t="s">
        <v>182</v>
      </c>
      <c r="H542" s="151"/>
      <c r="I542" s="151"/>
      <c r="J542" s="151"/>
      <c r="K542" s="151"/>
      <c r="L542" s="159"/>
      <c r="M542" s="160"/>
      <c r="N542" s="160"/>
      <c r="O542" s="160"/>
      <c r="P542" s="160"/>
      <c r="Q542" s="160"/>
      <c r="R542" s="160"/>
      <c r="S542" s="160"/>
      <c r="T542" s="161"/>
      <c r="U542" s="171"/>
    </row>
    <row r="543" spans="1:21" ht="12.75" x14ac:dyDescent="0.2">
      <c r="A543" s="172"/>
      <c r="B543" s="173"/>
      <c r="C543" s="174"/>
      <c r="D543" s="186"/>
      <c r="E543" s="186"/>
      <c r="F543" s="186"/>
      <c r="G543" s="187"/>
      <c r="H543" s="151"/>
      <c r="I543" s="151"/>
      <c r="J543" s="151"/>
      <c r="K543" s="151"/>
      <c r="L543" s="159"/>
      <c r="M543" s="160"/>
      <c r="N543" s="160"/>
      <c r="O543" s="160"/>
      <c r="P543" s="160"/>
      <c r="Q543" s="160"/>
      <c r="R543" s="160"/>
      <c r="S543" s="160"/>
      <c r="T543" s="161"/>
      <c r="U543" s="171"/>
    </row>
    <row r="544" spans="1:21" ht="28.5" x14ac:dyDescent="0.2">
      <c r="A544" s="220" t="s">
        <v>580</v>
      </c>
      <c r="B544" s="189"/>
      <c r="C544" s="174"/>
      <c r="D544" s="186"/>
      <c r="E544" s="186"/>
      <c r="F544" s="186"/>
      <c r="G544" s="187"/>
      <c r="H544" s="151"/>
      <c r="I544" s="151"/>
      <c r="J544" s="151"/>
      <c r="K544" s="151"/>
      <c r="L544" s="159"/>
      <c r="M544" s="160"/>
      <c r="N544" s="160"/>
      <c r="O544" s="160"/>
      <c r="P544" s="160"/>
      <c r="Q544" s="160"/>
      <c r="R544" s="160"/>
      <c r="S544" s="160"/>
      <c r="T544" s="161"/>
      <c r="U544" s="171"/>
    </row>
    <row r="545" spans="1:21" ht="12.75" x14ac:dyDescent="0.2">
      <c r="A545" s="194" t="s">
        <v>610</v>
      </c>
      <c r="B545" s="173" t="s">
        <v>374</v>
      </c>
      <c r="C545" s="174">
        <v>1</v>
      </c>
      <c r="D545" s="184"/>
      <c r="E545" s="184"/>
      <c r="F545" s="186"/>
      <c r="G545" s="187" t="s">
        <v>182</v>
      </c>
      <c r="H545" s="151"/>
      <c r="I545" s="151"/>
      <c r="J545" s="151"/>
      <c r="K545" s="151"/>
      <c r="L545" s="159"/>
      <c r="M545" s="160"/>
      <c r="N545" s="160"/>
      <c r="O545" s="160"/>
      <c r="P545" s="160"/>
      <c r="Q545" s="160"/>
      <c r="R545" s="160"/>
      <c r="S545" s="160"/>
      <c r="T545" s="161"/>
      <c r="U545" s="171"/>
    </row>
    <row r="546" spans="1:21" ht="12.75" x14ac:dyDescent="0.2">
      <c r="A546" s="172" t="s">
        <v>913</v>
      </c>
      <c r="B546" s="173"/>
      <c r="C546" s="174"/>
      <c r="D546" s="190"/>
      <c r="E546" s="190"/>
      <c r="F546" s="186"/>
      <c r="G546" s="187"/>
      <c r="H546" s="151"/>
      <c r="I546" s="151"/>
      <c r="J546" s="151"/>
      <c r="K546" s="151"/>
      <c r="L546" s="159"/>
      <c r="M546" s="160"/>
      <c r="N546" s="160"/>
      <c r="O546" s="160"/>
      <c r="P546" s="160"/>
      <c r="Q546" s="160"/>
      <c r="R546" s="160"/>
      <c r="S546" s="160"/>
      <c r="T546" s="161"/>
      <c r="U546" s="171"/>
    </row>
    <row r="547" spans="1:21" ht="12.75" x14ac:dyDescent="0.2">
      <c r="A547" s="178" t="s">
        <v>581</v>
      </c>
      <c r="B547" s="173" t="s">
        <v>374</v>
      </c>
      <c r="C547" s="174">
        <v>1</v>
      </c>
      <c r="D547" s="190"/>
      <c r="E547" s="190"/>
      <c r="F547" s="186"/>
      <c r="G547" s="187" t="s">
        <v>182</v>
      </c>
      <c r="H547" s="151"/>
      <c r="I547" s="151"/>
      <c r="J547" s="151"/>
      <c r="K547" s="151"/>
      <c r="L547" s="159"/>
      <c r="M547" s="160"/>
      <c r="N547" s="160"/>
      <c r="O547" s="160"/>
      <c r="P547" s="160"/>
      <c r="Q547" s="160"/>
      <c r="R547" s="160"/>
      <c r="S547" s="160"/>
      <c r="T547" s="161"/>
      <c r="U547" s="171"/>
    </row>
    <row r="548" spans="1:21" ht="21" x14ac:dyDescent="0.2">
      <c r="A548" s="178" t="s">
        <v>611</v>
      </c>
      <c r="B548" s="173" t="s">
        <v>374</v>
      </c>
      <c r="C548" s="174">
        <v>1</v>
      </c>
      <c r="D548" s="190"/>
      <c r="E548" s="190"/>
      <c r="F548" s="186"/>
      <c r="G548" s="187" t="s">
        <v>182</v>
      </c>
      <c r="H548" s="151"/>
      <c r="I548" s="151"/>
      <c r="J548" s="151"/>
      <c r="K548" s="151"/>
      <c r="L548" s="159"/>
      <c r="M548" s="160"/>
      <c r="N548" s="160"/>
      <c r="O548" s="160"/>
      <c r="P548" s="160"/>
      <c r="Q548" s="160"/>
      <c r="R548" s="160"/>
      <c r="S548" s="160"/>
      <c r="T548" s="161"/>
      <c r="U548" s="171"/>
    </row>
    <row r="549" spans="1:21" ht="12.75" x14ac:dyDescent="0.2">
      <c r="A549" s="178" t="s">
        <v>582</v>
      </c>
      <c r="B549" s="173" t="s">
        <v>374</v>
      </c>
      <c r="C549" s="174">
        <v>1</v>
      </c>
      <c r="D549" s="190"/>
      <c r="E549" s="190"/>
      <c r="F549" s="186"/>
      <c r="G549" s="187" t="s">
        <v>182</v>
      </c>
      <c r="H549" s="151"/>
      <c r="I549" s="151"/>
      <c r="J549" s="151"/>
      <c r="K549" s="151"/>
      <c r="L549" s="159"/>
      <c r="M549" s="160"/>
      <c r="N549" s="160"/>
      <c r="O549" s="160"/>
      <c r="P549" s="160"/>
      <c r="Q549" s="160"/>
      <c r="R549" s="160"/>
      <c r="S549" s="160"/>
      <c r="T549" s="161"/>
      <c r="U549" s="171"/>
    </row>
    <row r="550" spans="1:21" ht="12.75" x14ac:dyDescent="0.2">
      <c r="A550" s="192" t="s">
        <v>583</v>
      </c>
      <c r="B550" s="173" t="s">
        <v>374</v>
      </c>
      <c r="C550" s="174">
        <v>1</v>
      </c>
      <c r="D550" s="190"/>
      <c r="E550" s="190"/>
      <c r="F550" s="186"/>
      <c r="G550" s="187" t="s">
        <v>182</v>
      </c>
      <c r="H550" s="151"/>
      <c r="I550" s="151"/>
      <c r="J550" s="151"/>
      <c r="K550" s="151"/>
      <c r="L550" s="159"/>
      <c r="M550" s="160"/>
      <c r="N550" s="160"/>
      <c r="O550" s="160"/>
      <c r="P550" s="160"/>
      <c r="Q550" s="160"/>
      <c r="R550" s="160"/>
      <c r="S550" s="160"/>
      <c r="T550" s="161"/>
      <c r="U550" s="171"/>
    </row>
    <row r="551" spans="1:21" ht="12.75" x14ac:dyDescent="0.2">
      <c r="A551" s="192" t="s">
        <v>584</v>
      </c>
      <c r="B551" s="173" t="s">
        <v>374</v>
      </c>
      <c r="C551" s="174">
        <v>1</v>
      </c>
      <c r="D551" s="190"/>
      <c r="E551" s="190"/>
      <c r="F551" s="186"/>
      <c r="G551" s="187" t="s">
        <v>182</v>
      </c>
      <c r="H551" s="151"/>
      <c r="I551" s="151"/>
      <c r="J551" s="151"/>
      <c r="K551" s="151"/>
      <c r="L551" s="159"/>
      <c r="M551" s="160"/>
      <c r="N551" s="160"/>
      <c r="O551" s="160"/>
      <c r="P551" s="160"/>
      <c r="Q551" s="160"/>
      <c r="R551" s="160"/>
      <c r="S551" s="160"/>
      <c r="T551" s="161"/>
      <c r="U551" s="171"/>
    </row>
    <row r="552" spans="1:21" ht="12.75" x14ac:dyDescent="0.2">
      <c r="A552" s="192" t="s">
        <v>585</v>
      </c>
      <c r="B552" s="173" t="s">
        <v>374</v>
      </c>
      <c r="C552" s="174">
        <v>1</v>
      </c>
      <c r="D552" s="190"/>
      <c r="E552" s="190"/>
      <c r="F552" s="186"/>
      <c r="G552" s="187" t="s">
        <v>182</v>
      </c>
      <c r="H552" s="151"/>
      <c r="I552" s="151"/>
      <c r="J552" s="151"/>
      <c r="K552" s="151"/>
      <c r="L552" s="159"/>
      <c r="M552" s="160"/>
      <c r="N552" s="160"/>
      <c r="O552" s="160"/>
      <c r="P552" s="160"/>
      <c r="Q552" s="160"/>
      <c r="R552" s="160"/>
      <c r="S552" s="160"/>
      <c r="T552" s="161"/>
      <c r="U552" s="171"/>
    </row>
    <row r="553" spans="1:21" ht="12.75" x14ac:dyDescent="0.2">
      <c r="A553" s="178" t="s">
        <v>586</v>
      </c>
      <c r="B553" s="173" t="s">
        <v>374</v>
      </c>
      <c r="C553" s="174">
        <v>1</v>
      </c>
      <c r="D553" s="190"/>
      <c r="E553" s="190"/>
      <c r="F553" s="186"/>
      <c r="G553" s="187" t="s">
        <v>182</v>
      </c>
      <c r="H553" s="151"/>
      <c r="I553" s="151"/>
      <c r="J553" s="151"/>
      <c r="K553" s="151"/>
      <c r="L553" s="159"/>
      <c r="M553" s="160"/>
      <c r="N553" s="160"/>
      <c r="O553" s="160"/>
      <c r="P553" s="160"/>
      <c r="Q553" s="160"/>
      <c r="R553" s="160"/>
      <c r="S553" s="160"/>
      <c r="T553" s="161"/>
      <c r="U553" s="171"/>
    </row>
    <row r="554" spans="1:21" ht="12.75" x14ac:dyDescent="0.2">
      <c r="A554" s="178" t="s">
        <v>587</v>
      </c>
      <c r="B554" s="173" t="s">
        <v>374</v>
      </c>
      <c r="C554" s="174">
        <v>1</v>
      </c>
      <c r="D554" s="190"/>
      <c r="E554" s="190"/>
      <c r="F554" s="186"/>
      <c r="G554" s="187" t="s">
        <v>182</v>
      </c>
      <c r="H554" s="151"/>
      <c r="I554" s="151"/>
      <c r="J554" s="151"/>
      <c r="K554" s="151"/>
      <c r="L554" s="159"/>
      <c r="M554" s="160"/>
      <c r="N554" s="160"/>
      <c r="O554" s="160"/>
      <c r="P554" s="160"/>
      <c r="Q554" s="160"/>
      <c r="R554" s="160"/>
      <c r="S554" s="160"/>
      <c r="T554" s="161"/>
      <c r="U554" s="171"/>
    </row>
    <row r="555" spans="1:21" ht="21" x14ac:dyDescent="0.2">
      <c r="A555" s="172" t="s">
        <v>80</v>
      </c>
      <c r="B555" s="173" t="s">
        <v>614</v>
      </c>
      <c r="C555" s="174">
        <v>1</v>
      </c>
      <c r="D555" s="190"/>
      <c r="E555" s="190"/>
      <c r="F555" s="186"/>
      <c r="G555" s="187" t="s">
        <v>181</v>
      </c>
      <c r="H555" s="151"/>
      <c r="I555" s="151"/>
      <c r="J555" s="151"/>
      <c r="K555" s="151"/>
      <c r="L555" s="159"/>
      <c r="M555" s="160"/>
      <c r="N555" s="160"/>
      <c r="O555" s="160"/>
      <c r="P555" s="160"/>
      <c r="Q555" s="160"/>
      <c r="R555" s="160"/>
      <c r="S555" s="160"/>
      <c r="T555" s="161"/>
      <c r="U555" s="171"/>
    </row>
    <row r="556" spans="1:21" ht="21" x14ac:dyDescent="0.2">
      <c r="A556" s="172" t="s">
        <v>588</v>
      </c>
      <c r="B556" s="173" t="s">
        <v>589</v>
      </c>
      <c r="C556" s="174">
        <v>1</v>
      </c>
      <c r="D556" s="190"/>
      <c r="E556" s="190"/>
      <c r="F556" s="186"/>
      <c r="G556" s="187" t="s">
        <v>182</v>
      </c>
      <c r="H556" s="151"/>
      <c r="I556" s="151"/>
      <c r="J556" s="151"/>
      <c r="K556" s="151"/>
      <c r="L556" s="159"/>
      <c r="M556" s="160"/>
      <c r="N556" s="160"/>
      <c r="O556" s="160"/>
      <c r="P556" s="160"/>
      <c r="Q556" s="160"/>
      <c r="R556" s="160"/>
      <c r="S556" s="160"/>
      <c r="T556" s="161"/>
      <c r="U556" s="171"/>
    </row>
    <row r="557" spans="1:21" ht="12.75" x14ac:dyDescent="0.2">
      <c r="A557" s="194" t="s">
        <v>612</v>
      </c>
      <c r="B557" s="173" t="s">
        <v>374</v>
      </c>
      <c r="C557" s="174">
        <v>1</v>
      </c>
      <c r="D557" s="190"/>
      <c r="E557" s="190"/>
      <c r="F557" s="186"/>
      <c r="G557" s="187" t="s">
        <v>182</v>
      </c>
      <c r="H557" s="151"/>
      <c r="I557" s="151"/>
      <c r="J557" s="151"/>
      <c r="K557" s="151"/>
      <c r="L557" s="159"/>
      <c r="M557" s="160"/>
      <c r="N557" s="160"/>
      <c r="O557" s="160"/>
      <c r="P557" s="160"/>
      <c r="Q557" s="160"/>
      <c r="R557" s="160"/>
      <c r="S557" s="160"/>
      <c r="T557" s="161"/>
      <c r="U557" s="171"/>
    </row>
    <row r="558" spans="1:21" ht="12.75" x14ac:dyDescent="0.2">
      <c r="A558" s="172" t="s">
        <v>913</v>
      </c>
      <c r="B558" s="173" t="s">
        <v>748</v>
      </c>
      <c r="C558" s="174"/>
      <c r="D558" s="190"/>
      <c r="E558" s="190"/>
      <c r="F558" s="186"/>
      <c r="G558" s="187"/>
      <c r="H558" s="151"/>
      <c r="I558" s="151"/>
      <c r="J558" s="151"/>
      <c r="K558" s="151"/>
      <c r="L558" s="159"/>
      <c r="M558" s="160"/>
      <c r="N558" s="160"/>
      <c r="O558" s="160"/>
      <c r="P558" s="160"/>
      <c r="Q558" s="160"/>
      <c r="R558" s="160"/>
      <c r="S558" s="160"/>
      <c r="T558" s="161"/>
      <c r="U558" s="171"/>
    </row>
    <row r="559" spans="1:21" ht="12.75" x14ac:dyDescent="0.2">
      <c r="A559" s="178" t="s">
        <v>81</v>
      </c>
      <c r="B559" s="173" t="s">
        <v>374</v>
      </c>
      <c r="C559" s="174">
        <v>1</v>
      </c>
      <c r="D559" s="190"/>
      <c r="E559" s="190"/>
      <c r="F559" s="186"/>
      <c r="G559" s="187" t="s">
        <v>182</v>
      </c>
      <c r="H559" s="151"/>
      <c r="I559" s="151"/>
      <c r="J559" s="151"/>
      <c r="K559" s="151"/>
      <c r="L559" s="159"/>
      <c r="M559" s="160"/>
      <c r="N559" s="160"/>
      <c r="O559" s="160"/>
      <c r="P559" s="160"/>
      <c r="Q559" s="160"/>
      <c r="R559" s="160"/>
      <c r="S559" s="160"/>
      <c r="T559" s="161"/>
      <c r="U559" s="171"/>
    </row>
    <row r="560" spans="1:21" ht="12.75" x14ac:dyDescent="0.2">
      <c r="A560" s="192" t="s">
        <v>590</v>
      </c>
      <c r="B560" s="173" t="s">
        <v>374</v>
      </c>
      <c r="C560" s="174">
        <v>1</v>
      </c>
      <c r="D560" s="190"/>
      <c r="E560" s="190"/>
      <c r="F560" s="186"/>
      <c r="G560" s="187" t="s">
        <v>182</v>
      </c>
      <c r="H560" s="151"/>
      <c r="I560" s="151"/>
      <c r="J560" s="151"/>
      <c r="K560" s="151"/>
      <c r="L560" s="159"/>
      <c r="M560" s="160"/>
      <c r="N560" s="160"/>
      <c r="O560" s="160"/>
      <c r="P560" s="160"/>
      <c r="Q560" s="160"/>
      <c r="R560" s="160"/>
      <c r="S560" s="160"/>
      <c r="T560" s="161"/>
      <c r="U560" s="171"/>
    </row>
    <row r="561" spans="1:21" ht="21" x14ac:dyDescent="0.2">
      <c r="A561" s="178" t="s">
        <v>82</v>
      </c>
      <c r="B561" s="173" t="s">
        <v>374</v>
      </c>
      <c r="C561" s="174">
        <v>1</v>
      </c>
      <c r="D561" s="190"/>
      <c r="E561" s="190"/>
      <c r="F561" s="186"/>
      <c r="G561" s="187" t="s">
        <v>182</v>
      </c>
      <c r="H561" s="151"/>
      <c r="I561" s="151"/>
      <c r="J561" s="151"/>
      <c r="K561" s="151"/>
      <c r="L561" s="159"/>
      <c r="M561" s="160"/>
      <c r="N561" s="160"/>
      <c r="O561" s="160"/>
      <c r="P561" s="160"/>
      <c r="Q561" s="160"/>
      <c r="R561" s="160"/>
      <c r="S561" s="160"/>
      <c r="T561" s="161"/>
      <c r="U561" s="171"/>
    </row>
    <row r="562" spans="1:21" ht="12.75" x14ac:dyDescent="0.2">
      <c r="A562" s="178" t="s">
        <v>613</v>
      </c>
      <c r="B562" s="173" t="s">
        <v>374</v>
      </c>
      <c r="C562" s="174">
        <v>1</v>
      </c>
      <c r="D562" s="190"/>
      <c r="E562" s="190"/>
      <c r="F562" s="186"/>
      <c r="G562" s="187" t="s">
        <v>182</v>
      </c>
      <c r="H562" s="151"/>
      <c r="I562" s="151"/>
      <c r="J562" s="151"/>
      <c r="K562" s="151"/>
      <c r="L562" s="159"/>
      <c r="M562" s="160"/>
      <c r="N562" s="160"/>
      <c r="O562" s="160"/>
      <c r="P562" s="160"/>
      <c r="Q562" s="160"/>
      <c r="R562" s="160"/>
      <c r="S562" s="160"/>
      <c r="T562" s="161"/>
      <c r="U562" s="171"/>
    </row>
    <row r="563" spans="1:21" ht="21" x14ac:dyDescent="0.2">
      <c r="A563" s="178" t="s">
        <v>83</v>
      </c>
      <c r="B563" s="173" t="s">
        <v>374</v>
      </c>
      <c r="C563" s="174">
        <v>1</v>
      </c>
      <c r="D563" s="191"/>
      <c r="E563" s="191"/>
      <c r="F563" s="186"/>
      <c r="G563" s="187" t="s">
        <v>182</v>
      </c>
      <c r="H563" s="151"/>
      <c r="I563" s="151"/>
      <c r="J563" s="151"/>
      <c r="K563" s="151"/>
      <c r="L563" s="159"/>
      <c r="M563" s="160"/>
      <c r="N563" s="160"/>
      <c r="O563" s="160"/>
      <c r="P563" s="160"/>
      <c r="Q563" s="160"/>
      <c r="R563" s="160"/>
      <c r="S563" s="160"/>
      <c r="T563" s="161"/>
      <c r="U563" s="171"/>
    </row>
    <row r="564" spans="1:21" ht="31.5" x14ac:dyDescent="0.2">
      <c r="A564" s="172" t="s">
        <v>62</v>
      </c>
      <c r="B564" s="173" t="s">
        <v>84</v>
      </c>
      <c r="C564" s="174">
        <v>1</v>
      </c>
      <c r="D564" s="246"/>
      <c r="E564" s="186"/>
      <c r="F564" s="186"/>
      <c r="G564" s="187" t="s">
        <v>182</v>
      </c>
      <c r="H564" s="151"/>
      <c r="I564" s="151"/>
      <c r="J564" s="151"/>
      <c r="K564" s="151"/>
      <c r="L564" s="159"/>
      <c r="M564" s="160"/>
      <c r="N564" s="160"/>
      <c r="O564" s="160"/>
      <c r="P564" s="160"/>
      <c r="Q564" s="160"/>
      <c r="R564" s="160"/>
      <c r="S564" s="160"/>
      <c r="T564" s="161"/>
      <c r="U564" s="171"/>
    </row>
    <row r="565" spans="1:21" ht="12.75" x14ac:dyDescent="0.2">
      <c r="A565" s="172" t="s">
        <v>145</v>
      </c>
      <c r="B565" s="173" t="s">
        <v>376</v>
      </c>
      <c r="C565" s="174">
        <v>1</v>
      </c>
      <c r="D565" s="186"/>
      <c r="E565" s="186"/>
      <c r="F565" s="186"/>
      <c r="G565" s="187" t="s">
        <v>181</v>
      </c>
      <c r="H565" s="151"/>
      <c r="I565" s="151"/>
      <c r="J565" s="151"/>
      <c r="K565" s="151"/>
      <c r="L565" s="159"/>
      <c r="M565" s="160"/>
      <c r="N565" s="160"/>
      <c r="O565" s="160"/>
      <c r="P565" s="160"/>
      <c r="Q565" s="160"/>
      <c r="R565" s="160"/>
      <c r="S565" s="160"/>
      <c r="T565" s="161"/>
      <c r="U565" s="171"/>
    </row>
    <row r="566" spans="1:21" ht="21" x14ac:dyDescent="0.2">
      <c r="A566" s="172" t="s">
        <v>591</v>
      </c>
      <c r="B566" s="173" t="s">
        <v>84</v>
      </c>
      <c r="C566" s="174">
        <v>1</v>
      </c>
      <c r="D566" s="186"/>
      <c r="E566" s="186"/>
      <c r="F566" s="186"/>
      <c r="G566" s="187" t="s">
        <v>182</v>
      </c>
      <c r="H566" s="151"/>
      <c r="I566" s="151"/>
      <c r="J566" s="151"/>
      <c r="K566" s="151"/>
      <c r="L566" s="159"/>
      <c r="M566" s="160"/>
      <c r="N566" s="160"/>
      <c r="O566" s="160"/>
      <c r="P566" s="160"/>
      <c r="Q566" s="160"/>
      <c r="R566" s="160"/>
      <c r="S566" s="160"/>
      <c r="T566" s="161"/>
      <c r="U566" s="171"/>
    </row>
    <row r="567" spans="1:21" ht="31.5" x14ac:dyDescent="0.2">
      <c r="A567" s="172" t="s">
        <v>85</v>
      </c>
      <c r="B567" s="173" t="s">
        <v>631</v>
      </c>
      <c r="C567" s="174">
        <v>1</v>
      </c>
      <c r="D567" s="186"/>
      <c r="E567" s="186"/>
      <c r="F567" s="186"/>
      <c r="G567" s="187" t="s">
        <v>182</v>
      </c>
      <c r="H567" s="151"/>
      <c r="I567" s="151"/>
      <c r="J567" s="151"/>
      <c r="K567" s="151"/>
      <c r="L567" s="159"/>
      <c r="M567" s="160"/>
      <c r="N567" s="160"/>
      <c r="O567" s="160"/>
      <c r="P567" s="160"/>
      <c r="Q567" s="160"/>
      <c r="R567" s="160"/>
      <c r="S567" s="160"/>
      <c r="T567" s="161"/>
      <c r="U567" s="171"/>
    </row>
    <row r="568" spans="1:21" ht="12.75" x14ac:dyDescent="0.2">
      <c r="A568" s="217"/>
      <c r="B568" s="217"/>
      <c r="C568" s="174"/>
      <c r="D568" s="239"/>
      <c r="E568" s="239"/>
      <c r="F568" s="239"/>
      <c r="G568" s="187"/>
      <c r="H568" s="151"/>
      <c r="I568" s="151"/>
      <c r="J568" s="151"/>
      <c r="K568" s="151"/>
      <c r="L568" s="159"/>
      <c r="M568" s="160"/>
      <c r="N568" s="160"/>
      <c r="O568" s="160"/>
      <c r="P568" s="160"/>
      <c r="Q568" s="160"/>
      <c r="R568" s="160"/>
      <c r="S568" s="160"/>
      <c r="T568" s="161"/>
      <c r="U568" s="171"/>
    </row>
    <row r="569" spans="1:21" ht="14.25" x14ac:dyDescent="0.2">
      <c r="A569" s="220" t="s">
        <v>592</v>
      </c>
      <c r="B569" s="189"/>
      <c r="C569" s="174"/>
      <c r="D569" s="186"/>
      <c r="E569" s="186"/>
      <c r="F569" s="186"/>
      <c r="G569" s="187"/>
      <c r="H569" s="151"/>
      <c r="I569" s="151"/>
      <c r="J569" s="151"/>
      <c r="K569" s="151"/>
      <c r="L569" s="159"/>
      <c r="M569" s="160"/>
      <c r="N569" s="160"/>
      <c r="O569" s="160"/>
      <c r="P569" s="160"/>
      <c r="Q569" s="160"/>
      <c r="R569" s="160"/>
      <c r="S569" s="160"/>
      <c r="T569" s="161"/>
      <c r="U569" s="171"/>
    </row>
    <row r="570" spans="1:21" ht="12.75" x14ac:dyDescent="0.2">
      <c r="A570" s="172" t="s">
        <v>76</v>
      </c>
      <c r="B570" s="173" t="s">
        <v>311</v>
      </c>
      <c r="C570" s="174">
        <v>1</v>
      </c>
      <c r="D570" s="184"/>
      <c r="E570" s="184"/>
      <c r="F570" s="184"/>
      <c r="G570" s="187" t="s">
        <v>182</v>
      </c>
      <c r="H570" s="151"/>
      <c r="I570" s="151"/>
      <c r="J570" s="151"/>
      <c r="K570" s="151"/>
      <c r="L570" s="159"/>
      <c r="M570" s="160"/>
      <c r="N570" s="160"/>
      <c r="O570" s="160"/>
      <c r="P570" s="160"/>
      <c r="Q570" s="160"/>
      <c r="R570" s="160"/>
      <c r="S570" s="160"/>
      <c r="T570" s="161"/>
      <c r="U570" s="171"/>
    </row>
    <row r="571" spans="1:21" ht="21" x14ac:dyDescent="0.2">
      <c r="A571" s="194" t="s">
        <v>615</v>
      </c>
      <c r="B571" s="173" t="s">
        <v>311</v>
      </c>
      <c r="C571" s="174">
        <v>1</v>
      </c>
      <c r="D571" s="190"/>
      <c r="E571" s="190"/>
      <c r="F571" s="190"/>
      <c r="G571" s="187" t="s">
        <v>182</v>
      </c>
      <c r="H571" s="151"/>
      <c r="I571" s="151"/>
      <c r="J571" s="151"/>
      <c r="K571" s="151"/>
      <c r="L571" s="159"/>
      <c r="M571" s="160"/>
      <c r="N571" s="160"/>
      <c r="O571" s="160"/>
      <c r="P571" s="160"/>
      <c r="Q571" s="160"/>
      <c r="R571" s="160"/>
      <c r="S571" s="160"/>
      <c r="T571" s="161"/>
      <c r="U571" s="171"/>
    </row>
    <row r="572" spans="1:21" ht="21" x14ac:dyDescent="0.2">
      <c r="A572" s="172" t="s">
        <v>595</v>
      </c>
      <c r="B572" s="173" t="s">
        <v>748</v>
      </c>
      <c r="C572" s="174"/>
      <c r="D572" s="190"/>
      <c r="E572" s="190"/>
      <c r="F572" s="190"/>
      <c r="G572" s="187"/>
      <c r="H572" s="151"/>
      <c r="I572" s="151"/>
      <c r="J572" s="151"/>
      <c r="K572" s="151"/>
      <c r="L572" s="159"/>
      <c r="M572" s="160"/>
      <c r="N572" s="160"/>
      <c r="O572" s="160"/>
      <c r="P572" s="160"/>
      <c r="Q572" s="160"/>
      <c r="R572" s="160"/>
      <c r="S572" s="160"/>
      <c r="T572" s="161"/>
      <c r="U572" s="171"/>
    </row>
    <row r="573" spans="1:21" ht="31.5" x14ac:dyDescent="0.2">
      <c r="A573" s="178" t="s">
        <v>616</v>
      </c>
      <c r="B573" s="173" t="s">
        <v>311</v>
      </c>
      <c r="C573" s="174">
        <v>1</v>
      </c>
      <c r="D573" s="190"/>
      <c r="E573" s="190"/>
      <c r="F573" s="190"/>
      <c r="G573" s="187" t="s">
        <v>182</v>
      </c>
      <c r="H573" s="151"/>
      <c r="I573" s="151"/>
      <c r="J573" s="151"/>
      <c r="K573" s="151"/>
      <c r="L573" s="159"/>
      <c r="M573" s="160"/>
      <c r="N573" s="160"/>
      <c r="O573" s="160"/>
      <c r="P573" s="160"/>
      <c r="Q573" s="160"/>
      <c r="R573" s="160"/>
      <c r="S573" s="160"/>
      <c r="T573" s="161"/>
      <c r="U573" s="171"/>
    </row>
    <row r="574" spans="1:21" ht="12.75" x14ac:dyDescent="0.2">
      <c r="A574" s="178" t="s">
        <v>617</v>
      </c>
      <c r="B574" s="173" t="s">
        <v>311</v>
      </c>
      <c r="C574" s="174">
        <v>1</v>
      </c>
      <c r="D574" s="190"/>
      <c r="E574" s="190"/>
      <c r="F574" s="190"/>
      <c r="G574" s="187" t="s">
        <v>182</v>
      </c>
      <c r="H574" s="151"/>
      <c r="I574" s="151"/>
      <c r="J574" s="151"/>
      <c r="K574" s="151"/>
      <c r="L574" s="159"/>
      <c r="M574" s="160"/>
      <c r="N574" s="160"/>
      <c r="O574" s="160"/>
      <c r="P574" s="160"/>
      <c r="Q574" s="160"/>
      <c r="R574" s="160"/>
      <c r="S574" s="160"/>
      <c r="T574" s="161"/>
      <c r="U574" s="171"/>
    </row>
    <row r="575" spans="1:21" ht="21" x14ac:dyDescent="0.2">
      <c r="A575" s="178" t="s">
        <v>618</v>
      </c>
      <c r="B575" s="173" t="s">
        <v>311</v>
      </c>
      <c r="C575" s="174">
        <v>1</v>
      </c>
      <c r="D575" s="190"/>
      <c r="E575" s="190"/>
      <c r="F575" s="190"/>
      <c r="G575" s="187" t="s">
        <v>182</v>
      </c>
      <c r="H575" s="151"/>
      <c r="I575" s="151"/>
      <c r="J575" s="151"/>
      <c r="K575" s="151"/>
      <c r="L575" s="159"/>
      <c r="M575" s="160"/>
      <c r="N575" s="160"/>
      <c r="O575" s="160"/>
      <c r="P575" s="160"/>
      <c r="Q575" s="160"/>
      <c r="R575" s="160"/>
      <c r="S575" s="160"/>
      <c r="T575" s="161"/>
      <c r="U575" s="171"/>
    </row>
    <row r="576" spans="1:21" ht="12.75" x14ac:dyDescent="0.2">
      <c r="A576" s="178" t="s">
        <v>619</v>
      </c>
      <c r="B576" s="173" t="s">
        <v>311</v>
      </c>
      <c r="C576" s="174">
        <v>1</v>
      </c>
      <c r="D576" s="190"/>
      <c r="E576" s="190"/>
      <c r="F576" s="190"/>
      <c r="G576" s="187" t="s">
        <v>182</v>
      </c>
      <c r="H576" s="151"/>
      <c r="I576" s="151"/>
      <c r="J576" s="151"/>
      <c r="K576" s="151"/>
      <c r="L576" s="159"/>
      <c r="M576" s="160"/>
      <c r="N576" s="160"/>
      <c r="O576" s="160"/>
      <c r="P576" s="160"/>
      <c r="Q576" s="160"/>
      <c r="R576" s="160"/>
      <c r="S576" s="160"/>
      <c r="T576" s="161"/>
      <c r="U576" s="171"/>
    </row>
    <row r="577" spans="1:21" ht="12.75" x14ac:dyDescent="0.2">
      <c r="A577" s="178" t="s">
        <v>620</v>
      </c>
      <c r="B577" s="173" t="s">
        <v>311</v>
      </c>
      <c r="C577" s="174">
        <v>1</v>
      </c>
      <c r="D577" s="190"/>
      <c r="E577" s="190"/>
      <c r="F577" s="190"/>
      <c r="G577" s="187" t="s">
        <v>182</v>
      </c>
      <c r="H577" s="151"/>
      <c r="I577" s="151"/>
      <c r="J577" s="151"/>
      <c r="K577" s="151"/>
      <c r="L577" s="159"/>
      <c r="M577" s="160"/>
      <c r="N577" s="160"/>
      <c r="O577" s="160"/>
      <c r="P577" s="160"/>
      <c r="Q577" s="160"/>
      <c r="R577" s="160"/>
      <c r="S577" s="160"/>
      <c r="T577" s="161"/>
      <c r="U577" s="171"/>
    </row>
    <row r="578" spans="1:21" ht="12.75" x14ac:dyDescent="0.2">
      <c r="A578" s="178" t="s">
        <v>632</v>
      </c>
      <c r="B578" s="173" t="s">
        <v>748</v>
      </c>
      <c r="C578" s="174">
        <v>1</v>
      </c>
      <c r="D578" s="190"/>
      <c r="E578" s="190"/>
      <c r="F578" s="190"/>
      <c r="G578" s="187" t="s">
        <v>182</v>
      </c>
      <c r="H578" s="151"/>
      <c r="I578" s="151"/>
      <c r="J578" s="151"/>
      <c r="K578" s="151"/>
      <c r="L578" s="159"/>
      <c r="M578" s="160"/>
      <c r="N578" s="160"/>
      <c r="O578" s="160"/>
      <c r="P578" s="160"/>
      <c r="Q578" s="160"/>
      <c r="R578" s="160"/>
      <c r="S578" s="160"/>
      <c r="T578" s="161"/>
      <c r="U578" s="171"/>
    </row>
    <row r="579" spans="1:21" ht="21" x14ac:dyDescent="0.2">
      <c r="A579" s="192" t="s">
        <v>633</v>
      </c>
      <c r="B579" s="173" t="s">
        <v>311</v>
      </c>
      <c r="C579" s="174">
        <v>1</v>
      </c>
      <c r="D579" s="190"/>
      <c r="E579" s="190"/>
      <c r="F579" s="190"/>
      <c r="G579" s="187" t="s">
        <v>182</v>
      </c>
      <c r="H579" s="151"/>
      <c r="I579" s="151"/>
      <c r="J579" s="151"/>
      <c r="K579" s="151"/>
      <c r="L579" s="159"/>
      <c r="M579" s="160"/>
      <c r="N579" s="160"/>
      <c r="O579" s="160"/>
      <c r="P579" s="160"/>
      <c r="Q579" s="160"/>
      <c r="R579" s="160"/>
      <c r="S579" s="160"/>
      <c r="T579" s="161"/>
      <c r="U579" s="171"/>
    </row>
    <row r="580" spans="1:21" ht="12.75" x14ac:dyDescent="0.2">
      <c r="A580" s="192" t="s">
        <v>634</v>
      </c>
      <c r="B580" s="173" t="s">
        <v>311</v>
      </c>
      <c r="C580" s="174">
        <v>1</v>
      </c>
      <c r="D580" s="190"/>
      <c r="E580" s="190"/>
      <c r="F580" s="190"/>
      <c r="G580" s="187" t="s">
        <v>182</v>
      </c>
      <c r="H580" s="151"/>
      <c r="I580" s="151"/>
      <c r="J580" s="151"/>
      <c r="K580" s="151"/>
      <c r="L580" s="159"/>
      <c r="M580" s="160"/>
      <c r="N580" s="160"/>
      <c r="O580" s="160"/>
      <c r="P580" s="160"/>
      <c r="Q580" s="160"/>
      <c r="R580" s="160"/>
      <c r="S580" s="160"/>
      <c r="T580" s="161"/>
      <c r="U580" s="171"/>
    </row>
    <row r="581" spans="1:21" ht="52.5" x14ac:dyDescent="0.2">
      <c r="A581" s="192" t="s">
        <v>639</v>
      </c>
      <c r="B581" s="173" t="s">
        <v>311</v>
      </c>
      <c r="C581" s="174">
        <v>1</v>
      </c>
      <c r="D581" s="190"/>
      <c r="E581" s="190"/>
      <c r="F581" s="190"/>
      <c r="G581" s="187" t="s">
        <v>182</v>
      </c>
      <c r="H581" s="151"/>
      <c r="I581" s="151"/>
      <c r="J581" s="151"/>
      <c r="K581" s="151"/>
      <c r="L581" s="159"/>
      <c r="M581" s="160"/>
      <c r="N581" s="160"/>
      <c r="O581" s="160"/>
      <c r="P581" s="160"/>
      <c r="Q581" s="160"/>
      <c r="R581" s="160"/>
      <c r="S581" s="160"/>
      <c r="T581" s="161"/>
      <c r="U581" s="171"/>
    </row>
    <row r="582" spans="1:21" ht="21" x14ac:dyDescent="0.2">
      <c r="A582" s="172" t="s">
        <v>635</v>
      </c>
      <c r="B582" s="173" t="s">
        <v>311</v>
      </c>
      <c r="C582" s="174">
        <v>1</v>
      </c>
      <c r="D582" s="190"/>
      <c r="E582" s="190"/>
      <c r="F582" s="190"/>
      <c r="G582" s="187" t="s">
        <v>182</v>
      </c>
      <c r="H582" s="151"/>
      <c r="I582" s="151"/>
      <c r="J582" s="151"/>
      <c r="K582" s="151"/>
      <c r="L582" s="159"/>
      <c r="M582" s="160"/>
      <c r="N582" s="160"/>
      <c r="O582" s="160"/>
      <c r="P582" s="160"/>
      <c r="Q582" s="160"/>
      <c r="R582" s="160"/>
      <c r="S582" s="160"/>
      <c r="T582" s="161"/>
      <c r="U582" s="171"/>
    </row>
    <row r="583" spans="1:21" ht="31.5" x14ac:dyDescent="0.2">
      <c r="A583" s="172" t="s">
        <v>63</v>
      </c>
      <c r="B583" s="173" t="s">
        <v>311</v>
      </c>
      <c r="C583" s="174">
        <v>1</v>
      </c>
      <c r="D583" s="191"/>
      <c r="E583" s="191"/>
      <c r="F583" s="191"/>
      <c r="G583" s="187" t="s">
        <v>182</v>
      </c>
      <c r="H583" s="151"/>
      <c r="I583" s="151"/>
      <c r="J583" s="151"/>
      <c r="K583" s="151"/>
      <c r="L583" s="159"/>
      <c r="M583" s="160"/>
      <c r="N583" s="160"/>
      <c r="O583" s="160"/>
      <c r="P583" s="160"/>
      <c r="Q583" s="160"/>
      <c r="R583" s="160"/>
      <c r="S583" s="160"/>
      <c r="T583" s="161"/>
      <c r="U583" s="171"/>
    </row>
    <row r="584" spans="1:21" ht="12.75" x14ac:dyDescent="0.2">
      <c r="A584" s="172" t="s">
        <v>143</v>
      </c>
      <c r="B584" s="173" t="s">
        <v>936</v>
      </c>
      <c r="C584" s="174">
        <v>1</v>
      </c>
      <c r="D584" s="186"/>
      <c r="E584" s="186"/>
      <c r="F584" s="186"/>
      <c r="G584" s="187" t="s">
        <v>182</v>
      </c>
      <c r="H584" s="151"/>
      <c r="I584" s="151"/>
      <c r="J584" s="151"/>
      <c r="K584" s="151"/>
      <c r="L584" s="159"/>
      <c r="M584" s="160"/>
      <c r="N584" s="160"/>
      <c r="O584" s="160"/>
      <c r="P584" s="160"/>
      <c r="Q584" s="160"/>
      <c r="R584" s="160"/>
      <c r="S584" s="160"/>
      <c r="T584" s="161"/>
      <c r="U584" s="171"/>
    </row>
    <row r="585" spans="1:21" ht="12.75" x14ac:dyDescent="0.2">
      <c r="A585" s="172" t="s">
        <v>144</v>
      </c>
      <c r="B585" s="173" t="s">
        <v>936</v>
      </c>
      <c r="C585" s="174">
        <v>1</v>
      </c>
      <c r="D585" s="186"/>
      <c r="E585" s="186"/>
      <c r="F585" s="186"/>
      <c r="G585" s="187" t="s">
        <v>182</v>
      </c>
      <c r="H585" s="151"/>
      <c r="I585" s="151"/>
      <c r="J585" s="151"/>
      <c r="K585" s="151"/>
      <c r="L585" s="159"/>
      <c r="M585" s="160"/>
      <c r="N585" s="160"/>
      <c r="O585" s="160"/>
      <c r="P585" s="160"/>
      <c r="Q585" s="160"/>
      <c r="R585" s="160"/>
      <c r="S585" s="160"/>
      <c r="T585" s="161"/>
      <c r="U585" s="171"/>
    </row>
    <row r="586" spans="1:21" ht="21" x14ac:dyDescent="0.2">
      <c r="A586" s="172" t="s">
        <v>77</v>
      </c>
      <c r="B586" s="173" t="s">
        <v>311</v>
      </c>
      <c r="C586" s="174">
        <v>1</v>
      </c>
      <c r="D586" s="186"/>
      <c r="E586" s="186"/>
      <c r="F586" s="247"/>
      <c r="G586" s="187" t="s">
        <v>182</v>
      </c>
      <c r="H586" s="151"/>
      <c r="I586" s="151"/>
      <c r="J586" s="151"/>
      <c r="K586" s="151"/>
      <c r="L586" s="159"/>
      <c r="M586" s="160"/>
      <c r="N586" s="160"/>
      <c r="O586" s="160"/>
      <c r="P586" s="160"/>
      <c r="Q586" s="160"/>
      <c r="R586" s="160"/>
      <c r="S586" s="160"/>
      <c r="T586" s="161"/>
      <c r="U586" s="171"/>
    </row>
    <row r="587" spans="1:21" ht="21" x14ac:dyDescent="0.2">
      <c r="A587" s="172" t="s">
        <v>621</v>
      </c>
      <c r="B587" s="173" t="s">
        <v>311</v>
      </c>
      <c r="C587" s="174">
        <v>1</v>
      </c>
      <c r="D587" s="186"/>
      <c r="E587" s="246"/>
      <c r="F587" s="247"/>
      <c r="G587" s="187" t="s">
        <v>182</v>
      </c>
      <c r="H587" s="151"/>
      <c r="I587" s="151"/>
      <c r="J587" s="151"/>
      <c r="K587" s="151"/>
      <c r="L587" s="159"/>
      <c r="M587" s="160"/>
      <c r="N587" s="160"/>
      <c r="O587" s="160"/>
      <c r="P587" s="160"/>
      <c r="Q587" s="160"/>
      <c r="R587" s="160"/>
      <c r="S587" s="160"/>
      <c r="T587" s="161"/>
      <c r="U587" s="171"/>
    </row>
    <row r="588" spans="1:21" ht="42" x14ac:dyDescent="0.2">
      <c r="A588" s="172" t="s">
        <v>640</v>
      </c>
      <c r="B588" s="173" t="s">
        <v>950</v>
      </c>
      <c r="C588" s="174">
        <v>1</v>
      </c>
      <c r="D588" s="186"/>
      <c r="E588" s="186"/>
      <c r="F588" s="186"/>
      <c r="G588" s="187" t="s">
        <v>182</v>
      </c>
      <c r="H588" s="151"/>
      <c r="I588" s="151"/>
      <c r="J588" s="151"/>
      <c r="K588" s="151"/>
      <c r="L588" s="159"/>
      <c r="M588" s="160"/>
      <c r="N588" s="160"/>
      <c r="O588" s="160"/>
      <c r="P588" s="160"/>
      <c r="Q588" s="160"/>
      <c r="R588" s="160"/>
      <c r="S588" s="160"/>
      <c r="T588" s="161"/>
      <c r="U588" s="171"/>
    </row>
    <row r="589" spans="1:21" ht="21" x14ac:dyDescent="0.2">
      <c r="A589" s="172" t="s">
        <v>641</v>
      </c>
      <c r="B589" s="173" t="s">
        <v>311</v>
      </c>
      <c r="C589" s="174">
        <v>1</v>
      </c>
      <c r="D589" s="248"/>
      <c r="E589" s="184"/>
      <c r="F589" s="184"/>
      <c r="G589" s="187" t="s">
        <v>182</v>
      </c>
      <c r="H589" s="151"/>
      <c r="I589" s="151"/>
      <c r="J589" s="151"/>
      <c r="K589" s="151"/>
      <c r="L589" s="159"/>
      <c r="M589" s="160"/>
      <c r="N589" s="160"/>
      <c r="O589" s="160"/>
      <c r="P589" s="160"/>
      <c r="Q589" s="160"/>
      <c r="R589" s="160"/>
      <c r="S589" s="160"/>
      <c r="T589" s="161"/>
      <c r="U589" s="171"/>
    </row>
    <row r="590" spans="1:21" ht="21" x14ac:dyDescent="0.2">
      <c r="A590" s="172" t="s">
        <v>443</v>
      </c>
      <c r="B590" s="173" t="s">
        <v>78</v>
      </c>
      <c r="C590" s="174">
        <v>1</v>
      </c>
      <c r="D590" s="249"/>
      <c r="E590" s="190"/>
      <c r="F590" s="190"/>
      <c r="G590" s="187" t="s">
        <v>182</v>
      </c>
      <c r="H590" s="151"/>
      <c r="I590" s="151"/>
      <c r="J590" s="151"/>
      <c r="K590" s="151"/>
      <c r="L590" s="159"/>
      <c r="M590" s="160"/>
      <c r="N590" s="160"/>
      <c r="O590" s="160"/>
      <c r="P590" s="160"/>
      <c r="Q590" s="160"/>
      <c r="R590" s="160"/>
      <c r="S590" s="160"/>
      <c r="T590" s="161"/>
      <c r="U590" s="171"/>
    </row>
    <row r="591" spans="1:21" ht="12.75" x14ac:dyDescent="0.2">
      <c r="A591" s="172" t="s">
        <v>752</v>
      </c>
      <c r="B591" s="173" t="s">
        <v>78</v>
      </c>
      <c r="C591" s="174">
        <v>1</v>
      </c>
      <c r="D591" s="249"/>
      <c r="E591" s="191"/>
      <c r="F591" s="191"/>
      <c r="G591" s="187" t="s">
        <v>182</v>
      </c>
      <c r="H591" s="151"/>
      <c r="I591" s="151"/>
      <c r="J591" s="151"/>
      <c r="K591" s="151"/>
      <c r="L591" s="159"/>
      <c r="M591" s="160"/>
      <c r="N591" s="160"/>
      <c r="O591" s="160"/>
      <c r="P591" s="160"/>
      <c r="Q591" s="160"/>
      <c r="R591" s="160"/>
      <c r="S591" s="160"/>
      <c r="T591" s="161"/>
      <c r="U591" s="171"/>
    </row>
    <row r="592" spans="1:21" ht="31.5" x14ac:dyDescent="0.2">
      <c r="A592" s="172" t="s">
        <v>622</v>
      </c>
      <c r="B592" s="173" t="s">
        <v>936</v>
      </c>
      <c r="C592" s="174">
        <v>1</v>
      </c>
      <c r="D592" s="186"/>
      <c r="E592" s="191"/>
      <c r="F592" s="186"/>
      <c r="G592" s="187" t="s">
        <v>182</v>
      </c>
      <c r="H592" s="151"/>
      <c r="I592" s="151"/>
      <c r="J592" s="151"/>
      <c r="K592" s="151"/>
      <c r="L592" s="159"/>
      <c r="M592" s="160"/>
      <c r="N592" s="160"/>
      <c r="O592" s="160"/>
      <c r="P592" s="160"/>
      <c r="Q592" s="160"/>
      <c r="R592" s="160"/>
      <c r="S592" s="160"/>
      <c r="T592" s="161"/>
      <c r="U592" s="171"/>
    </row>
    <row r="593" spans="1:21" ht="12.75" x14ac:dyDescent="0.2">
      <c r="A593" s="178"/>
      <c r="B593" s="173"/>
      <c r="C593" s="174"/>
      <c r="D593" s="186"/>
      <c r="E593" s="186"/>
      <c r="F593" s="186"/>
      <c r="G593" s="187"/>
      <c r="H593" s="151"/>
      <c r="I593" s="151"/>
      <c r="J593" s="151"/>
      <c r="K593" s="151"/>
      <c r="L593" s="159"/>
      <c r="M593" s="160"/>
      <c r="N593" s="160"/>
      <c r="O593" s="160"/>
      <c r="P593" s="160"/>
      <c r="Q593" s="160"/>
      <c r="R593" s="160"/>
      <c r="S593" s="160"/>
      <c r="T593" s="161"/>
      <c r="U593" s="171"/>
    </row>
    <row r="594" spans="1:21" ht="14.25" x14ac:dyDescent="0.2">
      <c r="A594" s="220" t="s">
        <v>642</v>
      </c>
      <c r="B594" s="189"/>
      <c r="C594" s="174"/>
      <c r="D594" s="186"/>
      <c r="E594" s="186"/>
      <c r="F594" s="186"/>
      <c r="G594" s="187"/>
      <c r="H594" s="151"/>
      <c r="I594" s="151"/>
      <c r="J594" s="151"/>
      <c r="K594" s="151"/>
      <c r="L594" s="159"/>
      <c r="M594" s="160"/>
      <c r="N594" s="160"/>
      <c r="O594" s="160"/>
      <c r="P594" s="160"/>
      <c r="Q594" s="160"/>
      <c r="R594" s="160"/>
      <c r="S594" s="160"/>
      <c r="T594" s="161"/>
      <c r="U594" s="171"/>
    </row>
    <row r="595" spans="1:21" ht="21" x14ac:dyDescent="0.2">
      <c r="A595" s="172" t="s">
        <v>643</v>
      </c>
      <c r="B595" s="173" t="s">
        <v>933</v>
      </c>
      <c r="C595" s="174">
        <v>1</v>
      </c>
      <c r="D595" s="175"/>
      <c r="E595" s="175"/>
      <c r="F595" s="175"/>
      <c r="G595" s="187" t="s">
        <v>182</v>
      </c>
      <c r="H595" s="151"/>
      <c r="I595" s="151"/>
      <c r="J595" s="151"/>
      <c r="K595" s="151"/>
      <c r="L595" s="159"/>
      <c r="M595" s="160"/>
      <c r="N595" s="160"/>
      <c r="O595" s="160"/>
      <c r="P595" s="160"/>
      <c r="Q595" s="160"/>
      <c r="R595" s="160"/>
      <c r="S595" s="160"/>
      <c r="T595" s="161"/>
      <c r="U595" s="171"/>
    </row>
    <row r="596" spans="1:21" ht="12.75" x14ac:dyDescent="0.2">
      <c r="A596" s="194" t="s">
        <v>88</v>
      </c>
      <c r="B596" s="173"/>
      <c r="C596" s="174"/>
      <c r="D596" s="186"/>
      <c r="E596" s="186"/>
      <c r="F596" s="186"/>
      <c r="G596" s="187"/>
      <c r="H596" s="151"/>
      <c r="I596" s="151"/>
      <c r="J596" s="151"/>
      <c r="K596" s="151"/>
      <c r="L596" s="159"/>
      <c r="M596" s="160"/>
      <c r="N596" s="160"/>
      <c r="O596" s="160"/>
      <c r="P596" s="160"/>
      <c r="Q596" s="160"/>
      <c r="R596" s="160"/>
      <c r="S596" s="160"/>
      <c r="T596" s="161"/>
      <c r="U596" s="171"/>
    </row>
    <row r="597" spans="1:21" ht="12.75" x14ac:dyDescent="0.2">
      <c r="A597" s="178" t="s">
        <v>89</v>
      </c>
      <c r="B597" s="173" t="s">
        <v>950</v>
      </c>
      <c r="C597" s="174">
        <v>1</v>
      </c>
      <c r="D597" s="186"/>
      <c r="E597" s="186"/>
      <c r="F597" s="186"/>
      <c r="G597" s="187" t="s">
        <v>182</v>
      </c>
      <c r="H597" s="151"/>
      <c r="I597" s="151"/>
      <c r="J597" s="151"/>
      <c r="K597" s="151"/>
      <c r="L597" s="159"/>
      <c r="M597" s="160"/>
      <c r="N597" s="160"/>
      <c r="O597" s="160"/>
      <c r="P597" s="160"/>
      <c r="Q597" s="160"/>
      <c r="R597" s="160"/>
      <c r="S597" s="160"/>
      <c r="T597" s="161"/>
      <c r="U597" s="171"/>
    </row>
    <row r="598" spans="1:21" ht="12.75" x14ac:dyDescent="0.2">
      <c r="A598" s="178" t="s">
        <v>90</v>
      </c>
      <c r="B598" s="173" t="s">
        <v>933</v>
      </c>
      <c r="C598" s="174">
        <v>1</v>
      </c>
      <c r="D598" s="186"/>
      <c r="E598" s="246"/>
      <c r="F598" s="186"/>
      <c r="G598" s="187" t="s">
        <v>182</v>
      </c>
      <c r="H598" s="151"/>
      <c r="I598" s="151"/>
      <c r="J598" s="151"/>
      <c r="K598" s="151"/>
      <c r="L598" s="159"/>
      <c r="M598" s="160"/>
      <c r="N598" s="160"/>
      <c r="O598" s="160"/>
      <c r="P598" s="160"/>
      <c r="Q598" s="160"/>
      <c r="R598" s="160"/>
      <c r="S598" s="160"/>
      <c r="T598" s="161"/>
      <c r="U598" s="171"/>
    </row>
    <row r="599" spans="1:21" ht="12.75" x14ac:dyDescent="0.2">
      <c r="A599" s="178" t="s">
        <v>91</v>
      </c>
      <c r="B599" s="173" t="s">
        <v>933</v>
      </c>
      <c r="C599" s="174">
        <v>1</v>
      </c>
      <c r="D599" s="186"/>
      <c r="E599" s="186"/>
      <c r="F599" s="184"/>
      <c r="G599" s="187" t="s">
        <v>182</v>
      </c>
      <c r="H599" s="151"/>
      <c r="I599" s="151"/>
      <c r="J599" s="151"/>
      <c r="K599" s="151"/>
      <c r="L599" s="159"/>
      <c r="M599" s="160"/>
      <c r="N599" s="160"/>
      <c r="O599" s="160"/>
      <c r="P599" s="160"/>
      <c r="Q599" s="160"/>
      <c r="R599" s="160"/>
      <c r="S599" s="160"/>
      <c r="T599" s="161"/>
      <c r="U599" s="171"/>
    </row>
    <row r="600" spans="1:21" ht="12.75" x14ac:dyDescent="0.2">
      <c r="A600" s="178" t="s">
        <v>92</v>
      </c>
      <c r="B600" s="173" t="s">
        <v>933</v>
      </c>
      <c r="C600" s="174">
        <v>1</v>
      </c>
      <c r="D600" s="186"/>
      <c r="E600" s="186"/>
      <c r="F600" s="190"/>
      <c r="G600" s="187" t="s">
        <v>182</v>
      </c>
      <c r="H600" s="151"/>
      <c r="I600" s="151"/>
      <c r="J600" s="151"/>
      <c r="K600" s="151"/>
      <c r="L600" s="159"/>
      <c r="M600" s="160"/>
      <c r="N600" s="160"/>
      <c r="O600" s="160"/>
      <c r="P600" s="160"/>
      <c r="Q600" s="160"/>
      <c r="R600" s="160"/>
      <c r="S600" s="160"/>
      <c r="T600" s="161"/>
      <c r="U600" s="171"/>
    </row>
    <row r="601" spans="1:21" ht="12.75" x14ac:dyDescent="0.2">
      <c r="A601" s="194" t="s">
        <v>623</v>
      </c>
      <c r="B601" s="173" t="s">
        <v>748</v>
      </c>
      <c r="C601" s="174"/>
      <c r="D601" s="186"/>
      <c r="E601" s="186"/>
      <c r="F601" s="190"/>
      <c r="G601" s="187"/>
      <c r="H601" s="151"/>
      <c r="I601" s="151"/>
      <c r="J601" s="151"/>
      <c r="K601" s="151"/>
      <c r="L601" s="159"/>
      <c r="M601" s="160"/>
      <c r="N601" s="160"/>
      <c r="O601" s="160"/>
      <c r="P601" s="160"/>
      <c r="Q601" s="160"/>
      <c r="R601" s="160"/>
      <c r="S601" s="160"/>
      <c r="T601" s="161"/>
      <c r="U601" s="171"/>
    </row>
    <row r="602" spans="1:21" ht="12.75" x14ac:dyDescent="0.2">
      <c r="A602" s="178" t="s">
        <v>624</v>
      </c>
      <c r="B602" s="173" t="s">
        <v>950</v>
      </c>
      <c r="C602" s="174">
        <v>1</v>
      </c>
      <c r="D602" s="186"/>
      <c r="E602" s="186"/>
      <c r="F602" s="190"/>
      <c r="G602" s="187" t="s">
        <v>182</v>
      </c>
      <c r="H602" s="151"/>
      <c r="I602" s="151"/>
      <c r="J602" s="151"/>
      <c r="K602" s="151"/>
      <c r="L602" s="159"/>
      <c r="M602" s="160"/>
      <c r="N602" s="160"/>
      <c r="O602" s="160"/>
      <c r="P602" s="160"/>
      <c r="Q602" s="160"/>
      <c r="R602" s="160"/>
      <c r="S602" s="160"/>
      <c r="T602" s="161"/>
      <c r="U602" s="171"/>
    </row>
    <row r="603" spans="1:21" ht="12.75" x14ac:dyDescent="0.2">
      <c r="A603" s="178" t="s">
        <v>625</v>
      </c>
      <c r="B603" s="173" t="s">
        <v>950</v>
      </c>
      <c r="C603" s="174">
        <v>1</v>
      </c>
      <c r="D603" s="186"/>
      <c r="E603" s="186"/>
      <c r="F603" s="191"/>
      <c r="G603" s="187" t="s">
        <v>182</v>
      </c>
      <c r="H603" s="151"/>
      <c r="I603" s="151"/>
      <c r="J603" s="151"/>
      <c r="K603" s="151"/>
      <c r="L603" s="159"/>
      <c r="M603" s="160"/>
      <c r="N603" s="160"/>
      <c r="O603" s="160"/>
      <c r="P603" s="160"/>
      <c r="Q603" s="160"/>
      <c r="R603" s="160"/>
      <c r="S603" s="160"/>
      <c r="T603" s="161"/>
      <c r="U603" s="171"/>
    </row>
    <row r="604" spans="1:21" ht="31.5" x14ac:dyDescent="0.2">
      <c r="A604" s="172" t="s">
        <v>914</v>
      </c>
      <c r="B604" s="173" t="s">
        <v>99</v>
      </c>
      <c r="C604" s="174">
        <v>1</v>
      </c>
      <c r="D604" s="184"/>
      <c r="E604" s="184"/>
      <c r="F604" s="184"/>
      <c r="G604" s="187" t="s">
        <v>182</v>
      </c>
      <c r="H604" s="151"/>
      <c r="I604" s="151"/>
      <c r="J604" s="151"/>
      <c r="K604" s="151"/>
      <c r="L604" s="159"/>
      <c r="M604" s="160"/>
      <c r="N604" s="160"/>
      <c r="O604" s="160"/>
      <c r="P604" s="160"/>
      <c r="Q604" s="160"/>
      <c r="R604" s="160"/>
      <c r="S604" s="160"/>
      <c r="T604" s="161"/>
      <c r="U604" s="171"/>
    </row>
    <row r="605" spans="1:21" ht="12.75" x14ac:dyDescent="0.2">
      <c r="A605" s="178" t="s">
        <v>644</v>
      </c>
      <c r="B605" s="173" t="s">
        <v>99</v>
      </c>
      <c r="C605" s="174">
        <v>1</v>
      </c>
      <c r="D605" s="190"/>
      <c r="E605" s="190"/>
      <c r="F605" s="190"/>
      <c r="G605" s="187" t="s">
        <v>182</v>
      </c>
      <c r="H605" s="151"/>
      <c r="I605" s="151"/>
      <c r="J605" s="151"/>
      <c r="K605" s="151"/>
      <c r="L605" s="159"/>
      <c r="M605" s="160"/>
      <c r="N605" s="160"/>
      <c r="O605" s="160"/>
      <c r="P605" s="160"/>
      <c r="Q605" s="160"/>
      <c r="R605" s="160"/>
      <c r="S605" s="160"/>
      <c r="T605" s="161"/>
      <c r="U605" s="171"/>
    </row>
    <row r="606" spans="1:21" ht="12.75" x14ac:dyDescent="0.2">
      <c r="A606" s="178" t="s">
        <v>645</v>
      </c>
      <c r="B606" s="173" t="s">
        <v>99</v>
      </c>
      <c r="C606" s="174">
        <v>1</v>
      </c>
      <c r="D606" s="191"/>
      <c r="E606" s="191"/>
      <c r="F606" s="191"/>
      <c r="G606" s="187" t="s">
        <v>182</v>
      </c>
      <c r="H606" s="151"/>
      <c r="I606" s="151"/>
      <c r="J606" s="151"/>
      <c r="K606" s="151"/>
      <c r="L606" s="159"/>
      <c r="M606" s="160"/>
      <c r="N606" s="160"/>
      <c r="O606" s="160"/>
      <c r="P606" s="160"/>
      <c r="Q606" s="160"/>
      <c r="R606" s="160"/>
      <c r="S606" s="160"/>
      <c r="T606" s="161"/>
      <c r="U606" s="171"/>
    </row>
    <row r="607" spans="1:21" ht="21" x14ac:dyDescent="0.2">
      <c r="A607" s="172" t="s">
        <v>626</v>
      </c>
      <c r="B607" s="173" t="s">
        <v>670</v>
      </c>
      <c r="C607" s="174">
        <v>1</v>
      </c>
      <c r="D607" s="186"/>
      <c r="E607" s="186"/>
      <c r="F607" s="186"/>
      <c r="G607" s="187" t="s">
        <v>182</v>
      </c>
      <c r="H607" s="151"/>
      <c r="I607" s="151"/>
      <c r="J607" s="151"/>
      <c r="K607" s="151"/>
      <c r="L607" s="159"/>
      <c r="M607" s="160"/>
      <c r="N607" s="160"/>
      <c r="O607" s="160"/>
      <c r="P607" s="160"/>
      <c r="Q607" s="160"/>
      <c r="R607" s="160"/>
      <c r="S607" s="160"/>
      <c r="T607" s="161"/>
      <c r="U607" s="171"/>
    </row>
    <row r="608" spans="1:21" ht="12.75" x14ac:dyDescent="0.2">
      <c r="A608" s="194" t="s">
        <v>93</v>
      </c>
      <c r="B608" s="250"/>
      <c r="C608" s="174"/>
      <c r="D608" s="186"/>
      <c r="E608" s="186"/>
      <c r="F608" s="186"/>
      <c r="G608" s="187"/>
      <c r="H608" s="151"/>
      <c r="I608" s="151"/>
      <c r="J608" s="151"/>
      <c r="K608" s="151"/>
      <c r="L608" s="159"/>
      <c r="M608" s="160"/>
      <c r="N608" s="160"/>
      <c r="O608" s="160"/>
      <c r="P608" s="160"/>
      <c r="Q608" s="160"/>
      <c r="R608" s="160"/>
      <c r="S608" s="160"/>
      <c r="T608" s="161"/>
      <c r="U608" s="171"/>
    </row>
    <row r="609" spans="1:21" ht="12.75" x14ac:dyDescent="0.2">
      <c r="A609" s="178" t="s">
        <v>646</v>
      </c>
      <c r="B609" s="173" t="s">
        <v>94</v>
      </c>
      <c r="C609" s="174">
        <v>1</v>
      </c>
      <c r="D609" s="186"/>
      <c r="E609" s="186"/>
      <c r="F609" s="186"/>
      <c r="G609" s="187" t="s">
        <v>182</v>
      </c>
      <c r="H609" s="151"/>
      <c r="I609" s="151"/>
      <c r="J609" s="151"/>
      <c r="K609" s="151"/>
      <c r="L609" s="159"/>
      <c r="M609" s="160"/>
      <c r="N609" s="160"/>
      <c r="O609" s="160"/>
      <c r="P609" s="160"/>
      <c r="Q609" s="160"/>
      <c r="R609" s="160"/>
      <c r="S609" s="160"/>
      <c r="T609" s="161"/>
      <c r="U609" s="171"/>
    </row>
    <row r="610" spans="1:21" ht="12.75" x14ac:dyDescent="0.2">
      <c r="A610" s="178" t="s">
        <v>647</v>
      </c>
      <c r="B610" s="173"/>
      <c r="C610" s="174"/>
      <c r="D610" s="186"/>
      <c r="E610" s="186"/>
      <c r="F610" s="186"/>
      <c r="G610" s="187"/>
      <c r="H610" s="151"/>
      <c r="I610" s="151"/>
      <c r="J610" s="151"/>
      <c r="K610" s="151"/>
      <c r="L610" s="159"/>
      <c r="M610" s="160"/>
      <c r="N610" s="160"/>
      <c r="O610" s="160"/>
      <c r="P610" s="160"/>
      <c r="Q610" s="160"/>
      <c r="R610" s="160"/>
      <c r="S610" s="160"/>
      <c r="T610" s="161"/>
      <c r="U610" s="171"/>
    </row>
    <row r="611" spans="1:21" ht="12.75" x14ac:dyDescent="0.2">
      <c r="A611" s="192" t="s">
        <v>648</v>
      </c>
      <c r="B611" s="173" t="s">
        <v>94</v>
      </c>
      <c r="C611" s="174">
        <v>1</v>
      </c>
      <c r="D611" s="175"/>
      <c r="E611" s="175"/>
      <c r="F611" s="175"/>
      <c r="G611" s="187" t="s">
        <v>182</v>
      </c>
      <c r="H611" s="151"/>
      <c r="I611" s="151"/>
      <c r="J611" s="151"/>
      <c r="K611" s="151"/>
      <c r="L611" s="159"/>
      <c r="M611" s="160"/>
      <c r="N611" s="160"/>
      <c r="O611" s="160"/>
      <c r="P611" s="160"/>
      <c r="Q611" s="160"/>
      <c r="R611" s="160"/>
      <c r="S611" s="160"/>
      <c r="T611" s="161"/>
      <c r="U611" s="171"/>
    </row>
    <row r="612" spans="1:21" ht="12.75" x14ac:dyDescent="0.2">
      <c r="A612" s="192" t="s">
        <v>649</v>
      </c>
      <c r="B612" s="173" t="s">
        <v>94</v>
      </c>
      <c r="C612" s="174">
        <v>1</v>
      </c>
      <c r="D612" s="175"/>
      <c r="E612" s="175"/>
      <c r="F612" s="175"/>
      <c r="G612" s="187" t="s">
        <v>182</v>
      </c>
      <c r="H612" s="151"/>
      <c r="I612" s="151"/>
      <c r="J612" s="151"/>
      <c r="K612" s="151"/>
      <c r="L612" s="159"/>
      <c r="M612" s="160"/>
      <c r="N612" s="160"/>
      <c r="O612" s="160"/>
      <c r="P612" s="160"/>
      <c r="Q612" s="160"/>
      <c r="R612" s="160"/>
      <c r="S612" s="160"/>
      <c r="T612" s="161"/>
      <c r="U612" s="171"/>
    </row>
    <row r="613" spans="1:21" ht="12.75" x14ac:dyDescent="0.2">
      <c r="A613" s="192" t="s">
        <v>650</v>
      </c>
      <c r="B613" s="173" t="s">
        <v>94</v>
      </c>
      <c r="C613" s="174">
        <v>1</v>
      </c>
      <c r="D613" s="175"/>
      <c r="E613" s="175"/>
      <c r="F613" s="175"/>
      <c r="G613" s="187" t="s">
        <v>182</v>
      </c>
      <c r="H613" s="151"/>
      <c r="I613" s="151"/>
      <c r="J613" s="151"/>
      <c r="K613" s="151"/>
      <c r="L613" s="159"/>
      <c r="M613" s="160"/>
      <c r="N613" s="160"/>
      <c r="O613" s="160"/>
      <c r="P613" s="160"/>
      <c r="Q613" s="160"/>
      <c r="R613" s="160"/>
      <c r="S613" s="160"/>
      <c r="T613" s="161"/>
      <c r="U613" s="171"/>
    </row>
    <row r="614" spans="1:21" ht="31.5" x14ac:dyDescent="0.2">
      <c r="A614" s="192" t="s">
        <v>651</v>
      </c>
      <c r="B614" s="173" t="s">
        <v>328</v>
      </c>
      <c r="C614" s="174">
        <v>1</v>
      </c>
      <c r="D614" s="175"/>
      <c r="E614" s="175"/>
      <c r="F614" s="175"/>
      <c r="G614" s="187" t="s">
        <v>182</v>
      </c>
      <c r="H614" s="151"/>
      <c r="I614" s="151"/>
      <c r="J614" s="151"/>
      <c r="K614" s="151"/>
      <c r="L614" s="159"/>
      <c r="M614" s="160"/>
      <c r="N614" s="160"/>
      <c r="O614" s="160"/>
      <c r="P614" s="160"/>
      <c r="Q614" s="160"/>
      <c r="R614" s="160"/>
      <c r="S614" s="160"/>
      <c r="T614" s="161"/>
      <c r="U614" s="171"/>
    </row>
    <row r="615" spans="1:21" ht="12.75" x14ac:dyDescent="0.2">
      <c r="A615" s="192" t="s">
        <v>652</v>
      </c>
      <c r="B615" s="173" t="s">
        <v>64</v>
      </c>
      <c r="C615" s="174">
        <v>1</v>
      </c>
      <c r="D615" s="175"/>
      <c r="E615" s="175"/>
      <c r="F615" s="175"/>
      <c r="G615" s="187" t="s">
        <v>182</v>
      </c>
      <c r="H615" s="151"/>
      <c r="I615" s="151"/>
      <c r="J615" s="151"/>
      <c r="K615" s="151"/>
      <c r="L615" s="159"/>
      <c r="M615" s="160"/>
      <c r="N615" s="160"/>
      <c r="O615" s="160"/>
      <c r="P615" s="160"/>
      <c r="Q615" s="160"/>
      <c r="R615" s="160"/>
      <c r="S615" s="160"/>
      <c r="T615" s="161"/>
      <c r="U615" s="171"/>
    </row>
    <row r="616" spans="1:21" ht="18" x14ac:dyDescent="0.2">
      <c r="A616" s="178" t="s">
        <v>653</v>
      </c>
      <c r="B616" s="173" t="s">
        <v>911</v>
      </c>
      <c r="C616" s="174">
        <v>1</v>
      </c>
      <c r="D616" s="186"/>
      <c r="E616" s="186"/>
      <c r="F616" s="186"/>
      <c r="G616" s="187" t="s">
        <v>182</v>
      </c>
      <c r="H616" s="151"/>
      <c r="I616" s="151"/>
      <c r="J616" s="151"/>
      <c r="K616" s="151"/>
      <c r="L616" s="159"/>
      <c r="M616" s="160"/>
      <c r="N616" s="160"/>
      <c r="O616" s="160"/>
      <c r="P616" s="160"/>
      <c r="Q616" s="160"/>
      <c r="R616" s="160"/>
      <c r="S616" s="160"/>
      <c r="T616" s="161"/>
      <c r="U616" s="171"/>
    </row>
    <row r="617" spans="1:21" ht="12.75" x14ac:dyDescent="0.2">
      <c r="A617" s="178" t="s">
        <v>654</v>
      </c>
      <c r="B617" s="173" t="s">
        <v>912</v>
      </c>
      <c r="C617" s="174">
        <v>1</v>
      </c>
      <c r="D617" s="186"/>
      <c r="E617" s="186"/>
      <c r="F617" s="186"/>
      <c r="G617" s="187" t="s">
        <v>182</v>
      </c>
      <c r="H617" s="151"/>
      <c r="I617" s="151"/>
      <c r="J617" s="151"/>
      <c r="K617" s="151"/>
      <c r="L617" s="159"/>
      <c r="M617" s="160"/>
      <c r="N617" s="160"/>
      <c r="O617" s="160"/>
      <c r="P617" s="160"/>
      <c r="Q617" s="160"/>
      <c r="R617" s="160"/>
      <c r="S617" s="160"/>
      <c r="T617" s="161"/>
      <c r="U617" s="171"/>
    </row>
    <row r="618" spans="1:21" ht="12.75" x14ac:dyDescent="0.2">
      <c r="A618" s="178" t="s">
        <v>913</v>
      </c>
      <c r="B618" s="173"/>
      <c r="C618" s="174"/>
      <c r="D618" s="186"/>
      <c r="E618" s="186"/>
      <c r="F618" s="186"/>
      <c r="G618" s="187"/>
      <c r="H618" s="151"/>
      <c r="I618" s="151"/>
      <c r="J618" s="151"/>
      <c r="K618" s="151"/>
      <c r="L618" s="159"/>
      <c r="M618" s="160"/>
      <c r="N618" s="160"/>
      <c r="O618" s="160"/>
      <c r="P618" s="160"/>
      <c r="Q618" s="160"/>
      <c r="R618" s="160"/>
      <c r="S618" s="160"/>
      <c r="T618" s="161"/>
      <c r="U618" s="171"/>
    </row>
    <row r="619" spans="1:21" ht="21" x14ac:dyDescent="0.2">
      <c r="A619" s="192" t="s">
        <v>655</v>
      </c>
      <c r="B619" s="173" t="s">
        <v>912</v>
      </c>
      <c r="C619" s="174">
        <v>1</v>
      </c>
      <c r="D619" s="186"/>
      <c r="E619" s="186"/>
      <c r="F619" s="186"/>
      <c r="G619" s="187" t="s">
        <v>182</v>
      </c>
      <c r="H619" s="151"/>
      <c r="I619" s="151"/>
      <c r="J619" s="151"/>
      <c r="K619" s="151"/>
      <c r="L619" s="159"/>
      <c r="M619" s="160"/>
      <c r="N619" s="160"/>
      <c r="O619" s="160"/>
      <c r="P619" s="160"/>
      <c r="Q619" s="160"/>
      <c r="R619" s="160"/>
      <c r="S619" s="160"/>
      <c r="T619" s="161"/>
      <c r="U619" s="171"/>
    </row>
    <row r="620" spans="1:21" ht="12.75" x14ac:dyDescent="0.2">
      <c r="A620" s="178" t="s">
        <v>656</v>
      </c>
      <c r="B620" s="173" t="s">
        <v>912</v>
      </c>
      <c r="C620" s="174">
        <v>1</v>
      </c>
      <c r="D620" s="186"/>
      <c r="E620" s="186"/>
      <c r="F620" s="186"/>
      <c r="G620" s="187" t="s">
        <v>182</v>
      </c>
      <c r="H620" s="151"/>
      <c r="I620" s="151"/>
      <c r="J620" s="151"/>
      <c r="K620" s="151"/>
      <c r="L620" s="159"/>
      <c r="M620" s="160"/>
      <c r="N620" s="160"/>
      <c r="O620" s="160"/>
      <c r="P620" s="160"/>
      <c r="Q620" s="160"/>
      <c r="R620" s="160"/>
      <c r="S620" s="160"/>
      <c r="T620" s="161"/>
      <c r="U620" s="171"/>
    </row>
    <row r="621" spans="1:21" ht="12.75" x14ac:dyDescent="0.2">
      <c r="A621" s="178" t="s">
        <v>660</v>
      </c>
      <c r="B621" s="173" t="s">
        <v>661</v>
      </c>
      <c r="C621" s="251">
        <v>1</v>
      </c>
      <c r="D621" s="252"/>
      <c r="E621" s="252"/>
      <c r="F621" s="253"/>
      <c r="G621" s="254" t="s">
        <v>182</v>
      </c>
      <c r="H621" s="151"/>
      <c r="I621" s="151"/>
      <c r="J621" s="151"/>
      <c r="K621" s="151"/>
      <c r="L621" s="159"/>
      <c r="M621" s="160"/>
      <c r="N621" s="160"/>
      <c r="O621" s="160"/>
      <c r="P621" s="160"/>
      <c r="Q621" s="160"/>
      <c r="R621" s="160"/>
      <c r="S621" s="160"/>
      <c r="T621" s="161"/>
      <c r="U621" s="171"/>
    </row>
    <row r="622" spans="1:21" ht="12.75" x14ac:dyDescent="0.2">
      <c r="A622" s="178" t="s">
        <v>662</v>
      </c>
      <c r="B622" s="173" t="s">
        <v>661</v>
      </c>
      <c r="C622" s="251">
        <v>1</v>
      </c>
      <c r="D622" s="252"/>
      <c r="E622" s="252"/>
      <c r="F622" s="255"/>
      <c r="G622" s="254" t="s">
        <v>182</v>
      </c>
      <c r="H622" s="151"/>
      <c r="I622" s="151"/>
      <c r="J622" s="151"/>
      <c r="K622" s="151"/>
      <c r="L622" s="159"/>
      <c r="M622" s="160"/>
      <c r="N622" s="160"/>
      <c r="O622" s="160"/>
      <c r="P622" s="160"/>
      <c r="Q622" s="160"/>
      <c r="R622" s="160"/>
      <c r="S622" s="160"/>
      <c r="T622" s="161"/>
      <c r="U622" s="171"/>
    </row>
    <row r="623" spans="1:21" ht="21" x14ac:dyDescent="0.2">
      <c r="A623" s="178" t="s">
        <v>663</v>
      </c>
      <c r="B623" s="173" t="s">
        <v>65</v>
      </c>
      <c r="C623" s="174">
        <v>1</v>
      </c>
      <c r="D623" s="175"/>
      <c r="E623" s="175"/>
      <c r="F623" s="175"/>
      <c r="G623" s="187" t="s">
        <v>182</v>
      </c>
      <c r="H623" s="151"/>
      <c r="I623" s="151"/>
      <c r="J623" s="151"/>
      <c r="K623" s="151"/>
      <c r="L623" s="159"/>
      <c r="M623" s="160"/>
      <c r="N623" s="160"/>
      <c r="O623" s="160"/>
      <c r="P623" s="160"/>
      <c r="Q623" s="160"/>
      <c r="R623" s="160"/>
      <c r="S623" s="160"/>
      <c r="T623" s="161"/>
      <c r="U623" s="171"/>
    </row>
    <row r="624" spans="1:21" ht="12.75" x14ac:dyDescent="0.2">
      <c r="A624" s="194" t="s">
        <v>627</v>
      </c>
      <c r="B624" s="173" t="s">
        <v>664</v>
      </c>
      <c r="C624" s="174">
        <v>1</v>
      </c>
      <c r="D624" s="184"/>
      <c r="E624" s="184"/>
      <c r="F624" s="184"/>
      <c r="G624" s="187" t="s">
        <v>182</v>
      </c>
      <c r="H624" s="151"/>
      <c r="I624" s="151"/>
      <c r="J624" s="151"/>
      <c r="K624" s="151"/>
      <c r="L624" s="159"/>
      <c r="M624" s="160"/>
      <c r="N624" s="160"/>
      <c r="O624" s="160"/>
      <c r="P624" s="160"/>
      <c r="Q624" s="160"/>
      <c r="R624" s="160"/>
      <c r="S624" s="160"/>
      <c r="T624" s="161"/>
      <c r="U624" s="171"/>
    </row>
    <row r="625" spans="1:21" ht="12.75" x14ac:dyDescent="0.2">
      <c r="A625" s="172" t="s">
        <v>665</v>
      </c>
      <c r="B625" s="173"/>
      <c r="C625" s="174"/>
      <c r="D625" s="190"/>
      <c r="E625" s="190"/>
      <c r="F625" s="190"/>
      <c r="G625" s="187"/>
      <c r="H625" s="151"/>
      <c r="I625" s="151"/>
      <c r="J625" s="151"/>
      <c r="K625" s="151"/>
      <c r="L625" s="159"/>
      <c r="M625" s="160"/>
      <c r="N625" s="160"/>
      <c r="O625" s="160"/>
      <c r="P625" s="160"/>
      <c r="Q625" s="160"/>
      <c r="R625" s="160"/>
      <c r="S625" s="160"/>
      <c r="T625" s="161"/>
      <c r="U625" s="171"/>
    </row>
    <row r="626" spans="1:21" ht="12.75" x14ac:dyDescent="0.2">
      <c r="A626" s="178" t="s">
        <v>573</v>
      </c>
      <c r="B626" s="173" t="s">
        <v>664</v>
      </c>
      <c r="C626" s="174">
        <v>1</v>
      </c>
      <c r="D626" s="190"/>
      <c r="E626" s="190"/>
      <c r="F626" s="190"/>
      <c r="G626" s="187" t="s">
        <v>182</v>
      </c>
      <c r="H626" s="151"/>
      <c r="I626" s="151"/>
      <c r="J626" s="151"/>
      <c r="K626" s="151"/>
      <c r="L626" s="159"/>
      <c r="M626" s="160"/>
      <c r="N626" s="160"/>
      <c r="O626" s="160"/>
      <c r="P626" s="160"/>
      <c r="Q626" s="160"/>
      <c r="R626" s="160"/>
      <c r="S626" s="160"/>
      <c r="T626" s="161"/>
      <c r="U626" s="171"/>
    </row>
    <row r="627" spans="1:21" ht="21" x14ac:dyDescent="0.2">
      <c r="A627" s="178" t="s">
        <v>666</v>
      </c>
      <c r="B627" s="173" t="s">
        <v>664</v>
      </c>
      <c r="C627" s="174">
        <v>1</v>
      </c>
      <c r="D627" s="190"/>
      <c r="E627" s="190"/>
      <c r="F627" s="190"/>
      <c r="G627" s="187" t="s">
        <v>182</v>
      </c>
      <c r="H627" s="151"/>
      <c r="I627" s="151"/>
      <c r="J627" s="151"/>
      <c r="K627" s="151"/>
      <c r="L627" s="159"/>
      <c r="M627" s="160"/>
      <c r="N627" s="160"/>
      <c r="O627" s="160"/>
      <c r="P627" s="160"/>
      <c r="Q627" s="160"/>
      <c r="R627" s="160"/>
      <c r="S627" s="160"/>
      <c r="T627" s="161"/>
      <c r="U627" s="171"/>
    </row>
    <row r="628" spans="1:21" ht="31.5" x14ac:dyDescent="0.2">
      <c r="A628" s="178" t="s">
        <v>667</v>
      </c>
      <c r="B628" s="173" t="s">
        <v>664</v>
      </c>
      <c r="C628" s="174">
        <v>1</v>
      </c>
      <c r="D628" s="191"/>
      <c r="E628" s="191"/>
      <c r="F628" s="191"/>
      <c r="G628" s="187" t="s">
        <v>182</v>
      </c>
      <c r="H628" s="151"/>
      <c r="I628" s="151"/>
      <c r="J628" s="151"/>
      <c r="K628" s="151"/>
      <c r="L628" s="159"/>
      <c r="M628" s="160"/>
      <c r="N628" s="160"/>
      <c r="O628" s="160"/>
      <c r="P628" s="160"/>
      <c r="Q628" s="160"/>
      <c r="R628" s="160"/>
      <c r="S628" s="160"/>
      <c r="T628" s="161"/>
      <c r="U628" s="171"/>
    </row>
    <row r="629" spans="1:21" ht="31.5" x14ac:dyDescent="0.2">
      <c r="A629" s="178" t="s">
        <v>66</v>
      </c>
      <c r="B629" s="173" t="s">
        <v>668</v>
      </c>
      <c r="C629" s="251">
        <v>1</v>
      </c>
      <c r="D629" s="252"/>
      <c r="E629" s="252"/>
      <c r="F629" s="253"/>
      <c r="G629" s="254" t="s">
        <v>182</v>
      </c>
      <c r="H629" s="151"/>
      <c r="I629" s="151"/>
      <c r="J629" s="151"/>
      <c r="K629" s="151"/>
      <c r="L629" s="159"/>
      <c r="M629" s="160"/>
      <c r="N629" s="160"/>
      <c r="O629" s="160"/>
      <c r="P629" s="160"/>
      <c r="Q629" s="160"/>
      <c r="R629" s="160"/>
      <c r="S629" s="160"/>
      <c r="T629" s="161"/>
      <c r="U629" s="171"/>
    </row>
    <row r="630" spans="1:21" ht="31.5" x14ac:dyDescent="0.2">
      <c r="A630" s="178" t="s">
        <v>669</v>
      </c>
      <c r="B630" s="173" t="s">
        <v>751</v>
      </c>
      <c r="C630" s="251">
        <v>1</v>
      </c>
      <c r="D630" s="252"/>
      <c r="E630" s="253"/>
      <c r="F630" s="253"/>
      <c r="G630" s="254" t="s">
        <v>182</v>
      </c>
      <c r="H630" s="151"/>
      <c r="I630" s="151"/>
      <c r="J630" s="151"/>
      <c r="K630" s="151"/>
      <c r="L630" s="159"/>
      <c r="M630" s="160"/>
      <c r="N630" s="160"/>
      <c r="O630" s="160"/>
      <c r="P630" s="160"/>
      <c r="Q630" s="160"/>
      <c r="R630" s="160"/>
      <c r="S630" s="160"/>
      <c r="T630" s="161"/>
      <c r="U630" s="171"/>
    </row>
    <row r="631" spans="1:21" ht="21" x14ac:dyDescent="0.2">
      <c r="A631" s="178" t="s">
        <v>67</v>
      </c>
      <c r="B631" s="173" t="s">
        <v>936</v>
      </c>
      <c r="C631" s="251">
        <v>1</v>
      </c>
      <c r="D631" s="252"/>
      <c r="E631" s="255"/>
      <c r="F631" s="255"/>
      <c r="G631" s="254" t="s">
        <v>182</v>
      </c>
      <c r="H631" s="151"/>
      <c r="I631" s="151"/>
      <c r="J631" s="151"/>
      <c r="K631" s="151"/>
      <c r="L631" s="159"/>
      <c r="M631" s="160"/>
      <c r="N631" s="160"/>
      <c r="O631" s="160"/>
      <c r="P631" s="160"/>
      <c r="Q631" s="160"/>
      <c r="R631" s="160"/>
      <c r="S631" s="160"/>
      <c r="T631" s="161"/>
      <c r="U631" s="171"/>
    </row>
    <row r="632" spans="1:21" ht="12.75" x14ac:dyDescent="0.2">
      <c r="A632" s="178" t="s">
        <v>146</v>
      </c>
      <c r="B632" s="173" t="s">
        <v>670</v>
      </c>
      <c r="C632" s="251">
        <v>1</v>
      </c>
      <c r="D632" s="252"/>
      <c r="E632" s="252"/>
      <c r="F632" s="252"/>
      <c r="G632" s="254" t="s">
        <v>182</v>
      </c>
      <c r="H632" s="151"/>
      <c r="I632" s="151"/>
      <c r="J632" s="151"/>
      <c r="K632" s="151"/>
      <c r="L632" s="159"/>
      <c r="M632" s="160"/>
      <c r="N632" s="160"/>
      <c r="O632" s="160"/>
      <c r="P632" s="160"/>
      <c r="Q632" s="160"/>
      <c r="R632" s="160"/>
      <c r="S632" s="160"/>
      <c r="T632" s="161"/>
      <c r="U632" s="171"/>
    </row>
    <row r="633" spans="1:21" ht="21" x14ac:dyDescent="0.2">
      <c r="A633" s="172" t="s">
        <v>68</v>
      </c>
      <c r="B633" s="173" t="s">
        <v>111</v>
      </c>
      <c r="C633" s="174">
        <v>1</v>
      </c>
      <c r="D633" s="186"/>
      <c r="E633" s="186"/>
      <c r="F633" s="186"/>
      <c r="G633" s="187" t="s">
        <v>182</v>
      </c>
      <c r="H633" s="151"/>
      <c r="I633" s="151"/>
      <c r="J633" s="151"/>
      <c r="K633" s="151"/>
      <c r="L633" s="159"/>
      <c r="M633" s="160"/>
      <c r="N633" s="160"/>
      <c r="O633" s="160"/>
      <c r="P633" s="160"/>
      <c r="Q633" s="160"/>
      <c r="R633" s="160"/>
      <c r="S633" s="160"/>
      <c r="T633" s="161"/>
      <c r="U633" s="171"/>
    </row>
    <row r="634" spans="1:21" ht="21" x14ac:dyDescent="0.2">
      <c r="A634" s="172" t="s">
        <v>68</v>
      </c>
      <c r="B634" s="173" t="s">
        <v>671</v>
      </c>
      <c r="C634" s="174">
        <v>1</v>
      </c>
      <c r="D634" s="186"/>
      <c r="E634" s="186"/>
      <c r="F634" s="186"/>
      <c r="G634" s="187" t="s">
        <v>182</v>
      </c>
      <c r="H634" s="151"/>
      <c r="I634" s="151"/>
      <c r="J634" s="151"/>
      <c r="K634" s="151"/>
      <c r="L634" s="159"/>
      <c r="M634" s="160"/>
      <c r="N634" s="160"/>
      <c r="O634" s="160"/>
      <c r="P634" s="160"/>
      <c r="Q634" s="160"/>
      <c r="R634" s="160"/>
      <c r="S634" s="160"/>
      <c r="T634" s="161"/>
      <c r="U634" s="171"/>
    </row>
    <row r="635" spans="1:21" ht="12.75" x14ac:dyDescent="0.2">
      <c r="A635" s="178"/>
      <c r="B635" s="173"/>
      <c r="C635" s="174"/>
      <c r="D635" s="186"/>
      <c r="E635" s="186"/>
      <c r="F635" s="186"/>
      <c r="G635" s="187"/>
      <c r="H635" s="151"/>
      <c r="I635" s="151"/>
      <c r="J635" s="151"/>
      <c r="K635" s="151"/>
      <c r="L635" s="159"/>
      <c r="M635" s="160"/>
      <c r="N635" s="160"/>
      <c r="O635" s="160"/>
      <c r="P635" s="160"/>
      <c r="Q635" s="160"/>
      <c r="R635" s="160"/>
      <c r="S635" s="160"/>
      <c r="T635" s="161"/>
      <c r="U635" s="171"/>
    </row>
    <row r="636" spans="1:21" ht="14.25" x14ac:dyDescent="0.2">
      <c r="A636" s="220" t="s">
        <v>672</v>
      </c>
      <c r="B636" s="189"/>
      <c r="C636" s="174"/>
      <c r="D636" s="186"/>
      <c r="E636" s="186"/>
      <c r="F636" s="186"/>
      <c r="G636" s="187"/>
      <c r="H636" s="151"/>
      <c r="I636" s="151"/>
      <c r="J636" s="151"/>
      <c r="K636" s="151"/>
      <c r="L636" s="159"/>
      <c r="M636" s="160"/>
      <c r="N636" s="160"/>
      <c r="O636" s="160"/>
      <c r="P636" s="160"/>
      <c r="Q636" s="160"/>
      <c r="R636" s="160"/>
      <c r="S636" s="160"/>
      <c r="T636" s="161"/>
      <c r="U636" s="171"/>
    </row>
    <row r="637" spans="1:21" ht="42" x14ac:dyDescent="0.2">
      <c r="A637" s="172" t="s">
        <v>673</v>
      </c>
      <c r="B637" s="173" t="s">
        <v>78</v>
      </c>
      <c r="C637" s="174">
        <v>1</v>
      </c>
      <c r="D637" s="186"/>
      <c r="E637" s="186"/>
      <c r="F637" s="186"/>
      <c r="G637" s="187" t="s">
        <v>182</v>
      </c>
      <c r="H637" s="151"/>
      <c r="I637" s="151"/>
      <c r="J637" s="151"/>
      <c r="K637" s="151"/>
      <c r="L637" s="159"/>
      <c r="M637" s="160"/>
      <c r="N637" s="160"/>
      <c r="O637" s="160"/>
      <c r="P637" s="160"/>
      <c r="Q637" s="160"/>
      <c r="R637" s="160"/>
      <c r="S637" s="160"/>
      <c r="T637" s="161"/>
      <c r="U637" s="171"/>
    </row>
    <row r="638" spans="1:21" ht="12.75" x14ac:dyDescent="0.2">
      <c r="A638" s="172" t="s">
        <v>572</v>
      </c>
      <c r="B638" s="173"/>
      <c r="C638" s="174"/>
      <c r="D638" s="186"/>
      <c r="E638" s="186"/>
      <c r="F638" s="186"/>
      <c r="G638" s="187"/>
      <c r="H638" s="151"/>
      <c r="I638" s="151"/>
      <c r="J638" s="151"/>
      <c r="K638" s="151"/>
      <c r="L638" s="159"/>
      <c r="M638" s="160"/>
      <c r="N638" s="160"/>
      <c r="O638" s="160"/>
      <c r="P638" s="160"/>
      <c r="Q638" s="160"/>
      <c r="R638" s="160"/>
      <c r="S638" s="160"/>
      <c r="T638" s="161"/>
      <c r="U638" s="171"/>
    </row>
    <row r="639" spans="1:21" ht="12.75" x14ac:dyDescent="0.2">
      <c r="A639" s="178" t="s">
        <v>573</v>
      </c>
      <c r="B639" s="173" t="s">
        <v>78</v>
      </c>
      <c r="C639" s="174">
        <v>1</v>
      </c>
      <c r="D639" s="186"/>
      <c r="E639" s="186"/>
      <c r="F639" s="186"/>
      <c r="G639" s="187" t="s">
        <v>182</v>
      </c>
      <c r="H639" s="151"/>
      <c r="I639" s="151"/>
      <c r="J639" s="151"/>
      <c r="K639" s="151"/>
      <c r="L639" s="159"/>
      <c r="M639" s="160"/>
      <c r="N639" s="160"/>
      <c r="O639" s="160"/>
      <c r="P639" s="160"/>
      <c r="Q639" s="160"/>
      <c r="R639" s="160"/>
      <c r="S639" s="160"/>
      <c r="T639" s="161"/>
      <c r="U639" s="171"/>
    </row>
    <row r="640" spans="1:21" ht="21" x14ac:dyDescent="0.2">
      <c r="A640" s="178" t="s">
        <v>674</v>
      </c>
      <c r="B640" s="173" t="s">
        <v>78</v>
      </c>
      <c r="C640" s="174">
        <v>1</v>
      </c>
      <c r="D640" s="186"/>
      <c r="E640" s="186"/>
      <c r="F640" s="186"/>
      <c r="G640" s="187" t="s">
        <v>182</v>
      </c>
      <c r="H640" s="151"/>
      <c r="I640" s="151"/>
      <c r="J640" s="151"/>
      <c r="K640" s="151"/>
      <c r="L640" s="159"/>
      <c r="M640" s="160"/>
      <c r="N640" s="160"/>
      <c r="O640" s="160"/>
      <c r="P640" s="160"/>
      <c r="Q640" s="160"/>
      <c r="R640" s="160"/>
      <c r="S640" s="160"/>
      <c r="T640" s="161"/>
      <c r="U640" s="171"/>
    </row>
    <row r="641" spans="1:21" ht="12.75" x14ac:dyDescent="0.2">
      <c r="A641" s="178" t="s">
        <v>675</v>
      </c>
      <c r="B641" s="173" t="s">
        <v>78</v>
      </c>
      <c r="C641" s="174">
        <v>1</v>
      </c>
      <c r="D641" s="186"/>
      <c r="E641" s="186"/>
      <c r="F641" s="186"/>
      <c r="G641" s="187" t="s">
        <v>182</v>
      </c>
      <c r="H641" s="151"/>
      <c r="I641" s="151"/>
      <c r="J641" s="151"/>
      <c r="K641" s="151"/>
      <c r="L641" s="159"/>
      <c r="M641" s="160"/>
      <c r="N641" s="160"/>
      <c r="O641" s="160"/>
      <c r="P641" s="160"/>
      <c r="Q641" s="160"/>
      <c r="R641" s="160"/>
      <c r="S641" s="160"/>
      <c r="T641" s="161"/>
      <c r="U641" s="171"/>
    </row>
    <row r="642" spans="1:21" ht="31.5" x14ac:dyDescent="0.2">
      <c r="A642" s="172" t="s">
        <v>69</v>
      </c>
      <c r="B642" s="173" t="s">
        <v>915</v>
      </c>
      <c r="C642" s="174">
        <v>1</v>
      </c>
      <c r="D642" s="186"/>
      <c r="E642" s="186"/>
      <c r="F642" s="186"/>
      <c r="G642" s="187" t="s">
        <v>182</v>
      </c>
      <c r="H642" s="151"/>
      <c r="I642" s="151"/>
      <c r="J642" s="151"/>
      <c r="K642" s="151"/>
      <c r="L642" s="159"/>
      <c r="M642" s="160"/>
      <c r="N642" s="160"/>
      <c r="O642" s="160"/>
      <c r="P642" s="160"/>
      <c r="Q642" s="160"/>
      <c r="R642" s="160"/>
      <c r="S642" s="160"/>
      <c r="T642" s="161"/>
      <c r="U642" s="171"/>
    </row>
    <row r="643" spans="1:21" ht="12.75" x14ac:dyDescent="0.2">
      <c r="A643" s="172"/>
      <c r="B643" s="173" t="s">
        <v>376</v>
      </c>
      <c r="C643" s="174">
        <v>1</v>
      </c>
      <c r="D643" s="186"/>
      <c r="E643" s="186"/>
      <c r="F643" s="186"/>
      <c r="G643" s="187" t="s">
        <v>181</v>
      </c>
      <c r="H643" s="151"/>
      <c r="I643" s="151"/>
      <c r="J643" s="151"/>
      <c r="K643" s="151"/>
      <c r="L643" s="159"/>
      <c r="M643" s="160"/>
      <c r="N643" s="160"/>
      <c r="O643" s="160"/>
      <c r="P643" s="160"/>
      <c r="Q643" s="160"/>
      <c r="R643" s="160"/>
      <c r="S643" s="160"/>
      <c r="T643" s="161"/>
      <c r="U643" s="171"/>
    </row>
    <row r="644" spans="1:21" ht="31.5" x14ac:dyDescent="0.2">
      <c r="A644" s="172" t="s">
        <v>628</v>
      </c>
      <c r="B644" s="173" t="s">
        <v>916</v>
      </c>
      <c r="C644" s="174">
        <v>1</v>
      </c>
      <c r="D644" s="186"/>
      <c r="E644" s="186"/>
      <c r="F644" s="186"/>
      <c r="G644" s="187" t="s">
        <v>182</v>
      </c>
      <c r="H644" s="151"/>
      <c r="I644" s="151"/>
      <c r="J644" s="151"/>
      <c r="K644" s="151"/>
      <c r="L644" s="159"/>
      <c r="M644" s="160"/>
      <c r="N644" s="160"/>
      <c r="O644" s="160"/>
      <c r="P644" s="160"/>
      <c r="Q644" s="160"/>
      <c r="R644" s="160"/>
      <c r="S644" s="160"/>
      <c r="T644" s="161"/>
      <c r="U644" s="171"/>
    </row>
    <row r="645" spans="1:21" ht="12.75" x14ac:dyDescent="0.2">
      <c r="A645" s="172"/>
      <c r="B645" s="173" t="s">
        <v>376</v>
      </c>
      <c r="C645" s="174">
        <v>1</v>
      </c>
      <c r="D645" s="186"/>
      <c r="E645" s="186"/>
      <c r="F645" s="186"/>
      <c r="G645" s="187" t="s">
        <v>181</v>
      </c>
      <c r="H645" s="151"/>
      <c r="I645" s="151"/>
      <c r="J645" s="151"/>
      <c r="K645" s="151"/>
      <c r="L645" s="159"/>
      <c r="M645" s="160"/>
      <c r="N645" s="160"/>
      <c r="O645" s="160"/>
      <c r="P645" s="160"/>
      <c r="Q645" s="160"/>
      <c r="R645" s="160"/>
      <c r="S645" s="160"/>
      <c r="T645" s="161"/>
      <c r="U645" s="171"/>
    </row>
    <row r="646" spans="1:21" ht="21" x14ac:dyDescent="0.2">
      <c r="A646" s="172" t="s">
        <v>629</v>
      </c>
      <c r="B646" s="173" t="s">
        <v>915</v>
      </c>
      <c r="C646" s="174">
        <v>1</v>
      </c>
      <c r="D646" s="186"/>
      <c r="E646" s="186"/>
      <c r="F646" s="186"/>
      <c r="G646" s="187" t="s">
        <v>182</v>
      </c>
      <c r="H646" s="151"/>
      <c r="I646" s="151"/>
      <c r="J646" s="151"/>
      <c r="K646" s="151"/>
      <c r="L646" s="159"/>
      <c r="M646" s="160"/>
      <c r="N646" s="160"/>
      <c r="O646" s="160"/>
      <c r="P646" s="160"/>
      <c r="Q646" s="160"/>
      <c r="R646" s="160"/>
      <c r="S646" s="160"/>
      <c r="T646" s="161"/>
      <c r="U646" s="171"/>
    </row>
    <row r="647" spans="1:21" ht="12.75" x14ac:dyDescent="0.2">
      <c r="A647" s="172"/>
      <c r="B647" s="173" t="s">
        <v>376</v>
      </c>
      <c r="C647" s="174">
        <v>1</v>
      </c>
      <c r="D647" s="186"/>
      <c r="E647" s="186"/>
      <c r="F647" s="186"/>
      <c r="G647" s="187" t="s">
        <v>181</v>
      </c>
      <c r="H647" s="151"/>
      <c r="I647" s="151"/>
      <c r="J647" s="151"/>
      <c r="K647" s="151"/>
      <c r="L647" s="159"/>
      <c r="M647" s="160"/>
      <c r="N647" s="160"/>
      <c r="O647" s="160"/>
      <c r="P647" s="160"/>
      <c r="Q647" s="160"/>
      <c r="R647" s="160"/>
      <c r="S647" s="160"/>
      <c r="T647" s="161"/>
      <c r="U647" s="171"/>
    </row>
    <row r="648" spans="1:21" ht="31.5" x14ac:dyDescent="0.2">
      <c r="A648" s="234" t="s">
        <v>630</v>
      </c>
      <c r="B648" s="173" t="s">
        <v>915</v>
      </c>
      <c r="C648" s="174">
        <v>1</v>
      </c>
      <c r="D648" s="186"/>
      <c r="E648" s="186"/>
      <c r="F648" s="186"/>
      <c r="G648" s="187" t="s">
        <v>182</v>
      </c>
      <c r="H648" s="151"/>
      <c r="I648" s="151"/>
      <c r="J648" s="151"/>
      <c r="K648" s="151"/>
      <c r="L648" s="159"/>
      <c r="M648" s="160"/>
      <c r="N648" s="160"/>
      <c r="O648" s="160"/>
      <c r="P648" s="160"/>
      <c r="Q648" s="160"/>
      <c r="R648" s="160"/>
      <c r="S648" s="160"/>
      <c r="T648" s="161"/>
      <c r="U648" s="171"/>
    </row>
    <row r="649" spans="1:21" ht="12.75" x14ac:dyDescent="0.2">
      <c r="A649" s="172"/>
      <c r="B649" s="173" t="s">
        <v>376</v>
      </c>
      <c r="C649" s="174">
        <v>1</v>
      </c>
      <c r="D649" s="191"/>
      <c r="E649" s="186"/>
      <c r="F649" s="186"/>
      <c r="G649" s="187" t="s">
        <v>181</v>
      </c>
      <c r="H649" s="151"/>
      <c r="I649" s="151"/>
      <c r="J649" s="151"/>
      <c r="K649" s="151"/>
      <c r="L649" s="159"/>
      <c r="M649" s="160"/>
      <c r="N649" s="160"/>
      <c r="O649" s="160"/>
      <c r="P649" s="160"/>
      <c r="Q649" s="160"/>
      <c r="R649" s="160"/>
      <c r="S649" s="160"/>
      <c r="T649" s="161"/>
      <c r="U649" s="171"/>
    </row>
    <row r="650" spans="1:21" ht="12.75" x14ac:dyDescent="0.2">
      <c r="A650" s="178"/>
      <c r="B650" s="173"/>
      <c r="C650" s="174"/>
      <c r="D650" s="186"/>
      <c r="E650" s="186"/>
      <c r="F650" s="186"/>
      <c r="G650" s="187"/>
      <c r="H650" s="151"/>
      <c r="I650" s="151"/>
      <c r="J650" s="151"/>
      <c r="K650" s="151"/>
      <c r="L650" s="159"/>
      <c r="M650" s="160"/>
      <c r="N650" s="160"/>
      <c r="O650" s="160"/>
      <c r="P650" s="160"/>
      <c r="Q650" s="160"/>
      <c r="R650" s="160"/>
      <c r="S650" s="160"/>
      <c r="T650" s="161"/>
      <c r="U650" s="171"/>
    </row>
    <row r="651" spans="1:21" ht="14.25" x14ac:dyDescent="0.2">
      <c r="A651" s="220" t="s">
        <v>676</v>
      </c>
      <c r="B651" s="189"/>
      <c r="C651" s="174"/>
      <c r="D651" s="186"/>
      <c r="E651" s="186"/>
      <c r="F651" s="186"/>
      <c r="G651" s="187"/>
      <c r="H651" s="151"/>
      <c r="I651" s="151"/>
      <c r="J651" s="151"/>
      <c r="K651" s="151"/>
      <c r="L651" s="159"/>
      <c r="M651" s="160"/>
      <c r="N651" s="160"/>
      <c r="O651" s="160"/>
      <c r="P651" s="160"/>
      <c r="Q651" s="160"/>
      <c r="R651" s="160"/>
      <c r="S651" s="160"/>
      <c r="T651" s="161"/>
      <c r="U651" s="171"/>
    </row>
    <row r="652" spans="1:21" ht="21" x14ac:dyDescent="0.2">
      <c r="A652" s="234" t="s">
        <v>721</v>
      </c>
      <c r="B652" s="173" t="s">
        <v>311</v>
      </c>
      <c r="C652" s="174">
        <v>1</v>
      </c>
      <c r="D652" s="221"/>
      <c r="E652" s="221"/>
      <c r="F652" s="221"/>
      <c r="G652" s="222" t="s">
        <v>182</v>
      </c>
      <c r="H652" s="151"/>
      <c r="I652" s="151"/>
      <c r="J652" s="151"/>
      <c r="K652" s="151"/>
      <c r="L652" s="159"/>
      <c r="M652" s="160"/>
      <c r="N652" s="160"/>
      <c r="O652" s="160"/>
      <c r="P652" s="160"/>
      <c r="Q652" s="160"/>
      <c r="R652" s="160"/>
      <c r="S652" s="160"/>
      <c r="T652" s="161"/>
      <c r="U652" s="171"/>
    </row>
    <row r="653" spans="1:21" ht="12.75" x14ac:dyDescent="0.2">
      <c r="A653" s="172"/>
      <c r="B653" s="173" t="s">
        <v>376</v>
      </c>
      <c r="C653" s="174">
        <v>1</v>
      </c>
      <c r="D653" s="186"/>
      <c r="E653" s="186"/>
      <c r="F653" s="186"/>
      <c r="G653" s="187" t="s">
        <v>181</v>
      </c>
      <c r="H653" s="151"/>
      <c r="I653" s="151"/>
      <c r="J653" s="151"/>
      <c r="K653" s="151"/>
      <c r="L653" s="159"/>
      <c r="M653" s="160"/>
      <c r="N653" s="160"/>
      <c r="O653" s="160"/>
      <c r="P653" s="160"/>
      <c r="Q653" s="160"/>
      <c r="R653" s="160"/>
      <c r="S653" s="160"/>
      <c r="T653" s="161"/>
      <c r="U653" s="171"/>
    </row>
    <row r="654" spans="1:21" ht="12.75" x14ac:dyDescent="0.2">
      <c r="A654" s="256" t="s">
        <v>722</v>
      </c>
      <c r="B654" s="173" t="s">
        <v>311</v>
      </c>
      <c r="C654" s="174">
        <v>1</v>
      </c>
      <c r="D654" s="186"/>
      <c r="E654" s="186"/>
      <c r="F654" s="186"/>
      <c r="G654" s="187" t="s">
        <v>182</v>
      </c>
      <c r="H654" s="151"/>
      <c r="I654" s="151"/>
      <c r="J654" s="151"/>
      <c r="K654" s="151"/>
      <c r="L654" s="159"/>
      <c r="M654" s="160"/>
      <c r="N654" s="160"/>
      <c r="O654" s="160"/>
      <c r="P654" s="160"/>
      <c r="Q654" s="160"/>
      <c r="R654" s="160"/>
      <c r="S654" s="160"/>
      <c r="T654" s="161"/>
      <c r="U654" s="171"/>
    </row>
    <row r="655" spans="1:21" ht="12.75" x14ac:dyDescent="0.2">
      <c r="A655" s="178"/>
      <c r="B655" s="173" t="s">
        <v>376</v>
      </c>
      <c r="C655" s="174">
        <v>1</v>
      </c>
      <c r="D655" s="186"/>
      <c r="E655" s="186"/>
      <c r="F655" s="186"/>
      <c r="G655" s="187" t="s">
        <v>181</v>
      </c>
      <c r="H655" s="151"/>
      <c r="I655" s="151"/>
      <c r="J655" s="151"/>
      <c r="K655" s="151"/>
      <c r="L655" s="159"/>
      <c r="M655" s="160"/>
      <c r="N655" s="160"/>
      <c r="O655" s="160"/>
      <c r="P655" s="160"/>
      <c r="Q655" s="160"/>
      <c r="R655" s="160"/>
      <c r="S655" s="160"/>
      <c r="T655" s="161"/>
      <c r="U655" s="171"/>
    </row>
    <row r="656" spans="1:21" ht="12.75" x14ac:dyDescent="0.2">
      <c r="A656" s="256" t="s">
        <v>723</v>
      </c>
      <c r="B656" s="173" t="s">
        <v>311</v>
      </c>
      <c r="C656" s="174">
        <v>1</v>
      </c>
      <c r="D656" s="186"/>
      <c r="E656" s="186"/>
      <c r="F656" s="186"/>
      <c r="G656" s="187" t="s">
        <v>182</v>
      </c>
      <c r="H656" s="151"/>
      <c r="I656" s="151"/>
      <c r="J656" s="151"/>
      <c r="K656" s="151"/>
      <c r="L656" s="159"/>
      <c r="M656" s="160"/>
      <c r="N656" s="160"/>
      <c r="O656" s="160"/>
      <c r="P656" s="160"/>
      <c r="Q656" s="160"/>
      <c r="R656" s="160"/>
      <c r="S656" s="160"/>
      <c r="T656" s="161"/>
      <c r="U656" s="171"/>
    </row>
    <row r="657" spans="1:21" ht="12.75" x14ac:dyDescent="0.2">
      <c r="A657" s="178"/>
      <c r="B657" s="173" t="s">
        <v>376</v>
      </c>
      <c r="C657" s="174">
        <v>1</v>
      </c>
      <c r="D657" s="186"/>
      <c r="E657" s="186"/>
      <c r="F657" s="186"/>
      <c r="G657" s="187" t="s">
        <v>181</v>
      </c>
      <c r="H657" s="151"/>
      <c r="I657" s="151"/>
      <c r="J657" s="151"/>
      <c r="K657" s="151"/>
      <c r="L657" s="159"/>
      <c r="M657" s="160"/>
      <c r="N657" s="160"/>
      <c r="O657" s="160"/>
      <c r="P657" s="160"/>
      <c r="Q657" s="160"/>
      <c r="R657" s="160"/>
      <c r="S657" s="160"/>
      <c r="T657" s="161"/>
      <c r="U657" s="171"/>
    </row>
    <row r="658" spans="1:21" ht="12.75" x14ac:dyDescent="0.2">
      <c r="A658" s="234" t="s">
        <v>724</v>
      </c>
      <c r="B658" s="173" t="s">
        <v>311</v>
      </c>
      <c r="C658" s="174">
        <v>1</v>
      </c>
      <c r="D658" s="186"/>
      <c r="E658" s="186"/>
      <c r="F658" s="186"/>
      <c r="G658" s="187" t="s">
        <v>182</v>
      </c>
      <c r="H658" s="151"/>
      <c r="I658" s="151"/>
      <c r="J658" s="151"/>
      <c r="K658" s="151"/>
      <c r="L658" s="159"/>
      <c r="M658" s="160"/>
      <c r="N658" s="160"/>
      <c r="O658" s="160"/>
      <c r="P658" s="160"/>
      <c r="Q658" s="160"/>
      <c r="R658" s="160"/>
      <c r="S658" s="160"/>
      <c r="T658" s="161"/>
      <c r="U658" s="171"/>
    </row>
    <row r="659" spans="1:21" ht="12.75" x14ac:dyDescent="0.2">
      <c r="A659" s="178"/>
      <c r="B659" s="173" t="s">
        <v>376</v>
      </c>
      <c r="C659" s="174">
        <v>1</v>
      </c>
      <c r="D659" s="186"/>
      <c r="E659" s="186"/>
      <c r="F659" s="186"/>
      <c r="G659" s="187" t="s">
        <v>181</v>
      </c>
      <c r="H659" s="151"/>
      <c r="I659" s="151"/>
      <c r="J659" s="151"/>
      <c r="K659" s="151"/>
      <c r="L659" s="159"/>
      <c r="M659" s="160"/>
      <c r="N659" s="160"/>
      <c r="O659" s="160"/>
      <c r="P659" s="160"/>
      <c r="Q659" s="160"/>
      <c r="R659" s="160"/>
      <c r="S659" s="160"/>
      <c r="T659" s="161"/>
      <c r="U659" s="171"/>
    </row>
    <row r="660" spans="1:21" ht="12.75" x14ac:dyDescent="0.2">
      <c r="A660" s="256" t="s">
        <v>722</v>
      </c>
      <c r="B660" s="173" t="s">
        <v>311</v>
      </c>
      <c r="C660" s="174">
        <v>1</v>
      </c>
      <c r="D660" s="186"/>
      <c r="E660" s="186"/>
      <c r="F660" s="186"/>
      <c r="G660" s="187" t="s">
        <v>182</v>
      </c>
      <c r="H660" s="151"/>
      <c r="I660" s="151"/>
      <c r="J660" s="151"/>
      <c r="K660" s="151"/>
      <c r="L660" s="159"/>
      <c r="M660" s="160"/>
      <c r="N660" s="160"/>
      <c r="O660" s="160"/>
      <c r="P660" s="160"/>
      <c r="Q660" s="160"/>
      <c r="R660" s="160"/>
      <c r="S660" s="160"/>
      <c r="T660" s="161"/>
      <c r="U660" s="171"/>
    </row>
    <row r="661" spans="1:21" ht="12.75" x14ac:dyDescent="0.2">
      <c r="A661" s="178"/>
      <c r="B661" s="173" t="s">
        <v>376</v>
      </c>
      <c r="C661" s="174">
        <v>1</v>
      </c>
      <c r="D661" s="186"/>
      <c r="E661" s="186"/>
      <c r="F661" s="186"/>
      <c r="G661" s="187" t="s">
        <v>181</v>
      </c>
      <c r="H661" s="151"/>
      <c r="I661" s="151"/>
      <c r="J661" s="151"/>
      <c r="K661" s="151"/>
      <c r="L661" s="159"/>
      <c r="M661" s="160"/>
      <c r="N661" s="160"/>
      <c r="O661" s="160"/>
      <c r="P661" s="160"/>
      <c r="Q661" s="160"/>
      <c r="R661" s="160"/>
      <c r="S661" s="160"/>
      <c r="T661" s="161"/>
      <c r="U661" s="171"/>
    </row>
    <row r="662" spans="1:21" ht="12.75" x14ac:dyDescent="0.2">
      <c r="A662" s="256" t="s">
        <v>723</v>
      </c>
      <c r="B662" s="173" t="s">
        <v>311</v>
      </c>
      <c r="C662" s="174">
        <v>1</v>
      </c>
      <c r="D662" s="186"/>
      <c r="E662" s="186"/>
      <c r="F662" s="186"/>
      <c r="G662" s="187" t="s">
        <v>182</v>
      </c>
      <c r="H662" s="151"/>
      <c r="I662" s="151"/>
      <c r="J662" s="151"/>
      <c r="K662" s="151"/>
      <c r="L662" s="159"/>
      <c r="M662" s="160"/>
      <c r="N662" s="160"/>
      <c r="O662" s="160"/>
      <c r="P662" s="160"/>
      <c r="Q662" s="160"/>
      <c r="R662" s="160"/>
      <c r="S662" s="160"/>
      <c r="T662" s="161"/>
      <c r="U662" s="171"/>
    </row>
    <row r="663" spans="1:21" ht="12.75" x14ac:dyDescent="0.2">
      <c r="A663" s="178"/>
      <c r="B663" s="173" t="s">
        <v>376</v>
      </c>
      <c r="C663" s="174">
        <v>1</v>
      </c>
      <c r="D663" s="186"/>
      <c r="E663" s="186"/>
      <c r="F663" s="186"/>
      <c r="G663" s="187" t="s">
        <v>181</v>
      </c>
      <c r="H663" s="151"/>
      <c r="I663" s="151"/>
      <c r="J663" s="151"/>
      <c r="K663" s="151"/>
      <c r="L663" s="159"/>
      <c r="M663" s="160"/>
      <c r="N663" s="160"/>
      <c r="O663" s="160"/>
      <c r="P663" s="160"/>
      <c r="Q663" s="160"/>
      <c r="R663" s="160"/>
      <c r="S663" s="160"/>
      <c r="T663" s="161"/>
      <c r="U663" s="171"/>
    </row>
    <row r="664" spans="1:21" ht="21" x14ac:dyDescent="0.2">
      <c r="A664" s="172" t="s">
        <v>725</v>
      </c>
      <c r="B664" s="173" t="s">
        <v>311</v>
      </c>
      <c r="C664" s="174">
        <v>1</v>
      </c>
      <c r="D664" s="186"/>
      <c r="E664" s="186"/>
      <c r="F664" s="186"/>
      <c r="G664" s="187" t="s">
        <v>182</v>
      </c>
      <c r="H664" s="151"/>
      <c r="I664" s="151"/>
      <c r="J664" s="151"/>
      <c r="K664" s="151"/>
      <c r="L664" s="159"/>
      <c r="M664" s="160"/>
      <c r="N664" s="160"/>
      <c r="O664" s="160"/>
      <c r="P664" s="160"/>
      <c r="Q664" s="160"/>
      <c r="R664" s="160"/>
      <c r="S664" s="160"/>
      <c r="T664" s="161"/>
      <c r="U664" s="171"/>
    </row>
    <row r="665" spans="1:21" ht="12.75" x14ac:dyDescent="0.2">
      <c r="A665" s="234"/>
      <c r="B665" s="173" t="s">
        <v>376</v>
      </c>
      <c r="C665" s="174">
        <v>1</v>
      </c>
      <c r="D665" s="186"/>
      <c r="E665" s="186"/>
      <c r="F665" s="186"/>
      <c r="G665" s="187" t="s">
        <v>181</v>
      </c>
      <c r="H665" s="151"/>
      <c r="I665" s="151"/>
      <c r="J665" s="151"/>
      <c r="K665" s="151"/>
      <c r="L665" s="159"/>
      <c r="M665" s="160"/>
      <c r="N665" s="160"/>
      <c r="O665" s="160"/>
      <c r="P665" s="160"/>
      <c r="Q665" s="160"/>
      <c r="R665" s="160"/>
      <c r="S665" s="160"/>
      <c r="T665" s="161"/>
      <c r="U665" s="171"/>
    </row>
    <row r="666" spans="1:21" ht="12.75" x14ac:dyDescent="0.2">
      <c r="A666" s="172" t="s">
        <v>724</v>
      </c>
      <c r="B666" s="173" t="s">
        <v>311</v>
      </c>
      <c r="C666" s="174">
        <v>1</v>
      </c>
      <c r="D666" s="186"/>
      <c r="E666" s="186"/>
      <c r="F666" s="186"/>
      <c r="G666" s="187" t="s">
        <v>182</v>
      </c>
      <c r="H666" s="151"/>
      <c r="I666" s="151"/>
      <c r="J666" s="151"/>
      <c r="K666" s="151"/>
      <c r="L666" s="159"/>
      <c r="M666" s="160"/>
      <c r="N666" s="160"/>
      <c r="O666" s="160"/>
      <c r="P666" s="160"/>
      <c r="Q666" s="160"/>
      <c r="R666" s="160"/>
      <c r="S666" s="160"/>
      <c r="T666" s="161"/>
      <c r="U666" s="171"/>
    </row>
    <row r="667" spans="1:21" ht="12.75" x14ac:dyDescent="0.2">
      <c r="A667" s="234"/>
      <c r="B667" s="173" t="s">
        <v>376</v>
      </c>
      <c r="C667" s="174">
        <v>1</v>
      </c>
      <c r="D667" s="186"/>
      <c r="E667" s="186"/>
      <c r="F667" s="186"/>
      <c r="G667" s="187" t="s">
        <v>181</v>
      </c>
      <c r="H667" s="151"/>
      <c r="I667" s="151"/>
      <c r="J667" s="151"/>
      <c r="K667" s="151"/>
      <c r="L667" s="159"/>
      <c r="M667" s="160"/>
      <c r="N667" s="160"/>
      <c r="O667" s="160"/>
      <c r="P667" s="160"/>
      <c r="Q667" s="160"/>
      <c r="R667" s="160"/>
      <c r="S667" s="160"/>
      <c r="T667" s="161"/>
      <c r="U667" s="171"/>
    </row>
    <row r="668" spans="1:21" ht="21" x14ac:dyDescent="0.2">
      <c r="A668" s="172" t="s">
        <v>677</v>
      </c>
      <c r="B668" s="173" t="s">
        <v>311</v>
      </c>
      <c r="C668" s="174">
        <v>1</v>
      </c>
      <c r="D668" s="186"/>
      <c r="E668" s="186"/>
      <c r="F668" s="186"/>
      <c r="G668" s="187" t="s">
        <v>182</v>
      </c>
      <c r="H668" s="151"/>
      <c r="I668" s="151"/>
      <c r="J668" s="151"/>
      <c r="K668" s="151"/>
      <c r="L668" s="159"/>
      <c r="M668" s="160"/>
      <c r="N668" s="160"/>
      <c r="O668" s="160"/>
      <c r="P668" s="160"/>
      <c r="Q668" s="160"/>
      <c r="R668" s="160"/>
      <c r="S668" s="160"/>
      <c r="T668" s="161"/>
      <c r="U668" s="171"/>
    </row>
    <row r="669" spans="1:21" ht="12.75" x14ac:dyDescent="0.2">
      <c r="A669" s="234"/>
      <c r="B669" s="173" t="s">
        <v>376</v>
      </c>
      <c r="C669" s="174">
        <v>1</v>
      </c>
      <c r="D669" s="186"/>
      <c r="E669" s="186"/>
      <c r="F669" s="186"/>
      <c r="G669" s="187" t="s">
        <v>181</v>
      </c>
      <c r="H669" s="151"/>
      <c r="I669" s="151"/>
      <c r="J669" s="151"/>
      <c r="K669" s="151"/>
      <c r="L669" s="159"/>
      <c r="M669" s="160"/>
      <c r="N669" s="160"/>
      <c r="O669" s="160"/>
      <c r="P669" s="160"/>
      <c r="Q669" s="160"/>
      <c r="R669" s="160"/>
      <c r="S669" s="160"/>
      <c r="T669" s="161"/>
      <c r="U669" s="171"/>
    </row>
    <row r="670" spans="1:21" ht="21" x14ac:dyDescent="0.2">
      <c r="A670" s="234" t="s">
        <v>726</v>
      </c>
      <c r="B670" s="173" t="s">
        <v>565</v>
      </c>
      <c r="C670" s="174">
        <v>1</v>
      </c>
      <c r="D670" s="186"/>
      <c r="E670" s="186"/>
      <c r="F670" s="186"/>
      <c r="G670" s="187" t="s">
        <v>182</v>
      </c>
      <c r="H670" s="151"/>
      <c r="I670" s="151"/>
      <c r="J670" s="151"/>
      <c r="K670" s="151"/>
      <c r="L670" s="159"/>
      <c r="M670" s="160"/>
      <c r="N670" s="160"/>
      <c r="O670" s="160"/>
      <c r="P670" s="160"/>
      <c r="Q670" s="160"/>
      <c r="R670" s="160"/>
      <c r="S670" s="160"/>
      <c r="T670" s="161"/>
      <c r="U670" s="171"/>
    </row>
    <row r="671" spans="1:21" ht="12.75" x14ac:dyDescent="0.2">
      <c r="A671" s="172"/>
      <c r="B671" s="173" t="s">
        <v>376</v>
      </c>
      <c r="C671" s="174">
        <v>1</v>
      </c>
      <c r="D671" s="186"/>
      <c r="E671" s="186"/>
      <c r="F671" s="186"/>
      <c r="G671" s="187" t="s">
        <v>181</v>
      </c>
      <c r="H671" s="151"/>
      <c r="I671" s="151"/>
      <c r="J671" s="151"/>
      <c r="K671" s="151"/>
      <c r="L671" s="159"/>
      <c r="M671" s="160"/>
      <c r="N671" s="160"/>
      <c r="O671" s="160"/>
      <c r="P671" s="160"/>
      <c r="Q671" s="160"/>
      <c r="R671" s="160"/>
      <c r="S671" s="160"/>
      <c r="T671" s="161"/>
      <c r="U671" s="171"/>
    </row>
    <row r="672" spans="1:21" ht="12.75" x14ac:dyDescent="0.2">
      <c r="A672" s="256" t="s">
        <v>722</v>
      </c>
      <c r="B672" s="173" t="s">
        <v>565</v>
      </c>
      <c r="C672" s="174">
        <v>1</v>
      </c>
      <c r="D672" s="186"/>
      <c r="E672" s="186"/>
      <c r="F672" s="186"/>
      <c r="G672" s="187" t="s">
        <v>182</v>
      </c>
      <c r="H672" s="151"/>
      <c r="I672" s="151"/>
      <c r="J672" s="151"/>
      <c r="K672" s="151"/>
      <c r="L672" s="159"/>
      <c r="M672" s="160"/>
      <c r="N672" s="160"/>
      <c r="O672" s="160"/>
      <c r="P672" s="160"/>
      <c r="Q672" s="160"/>
      <c r="R672" s="160"/>
      <c r="S672" s="160"/>
      <c r="T672" s="161"/>
      <c r="U672" s="171"/>
    </row>
    <row r="673" spans="1:21" ht="12.75" x14ac:dyDescent="0.2">
      <c r="A673" s="178"/>
      <c r="B673" s="173" t="s">
        <v>376</v>
      </c>
      <c r="C673" s="174">
        <v>1</v>
      </c>
      <c r="D673" s="186"/>
      <c r="E673" s="186"/>
      <c r="F673" s="186"/>
      <c r="G673" s="187" t="s">
        <v>181</v>
      </c>
      <c r="H673" s="151"/>
      <c r="I673" s="151"/>
      <c r="J673" s="151"/>
      <c r="K673" s="151"/>
      <c r="L673" s="159"/>
      <c r="M673" s="160"/>
      <c r="N673" s="160"/>
      <c r="O673" s="160"/>
      <c r="P673" s="160"/>
      <c r="Q673" s="160"/>
      <c r="R673" s="160"/>
      <c r="S673" s="160"/>
      <c r="T673" s="161"/>
      <c r="U673" s="171"/>
    </row>
    <row r="674" spans="1:21" ht="12.75" x14ac:dyDescent="0.2">
      <c r="A674" s="257" t="s">
        <v>723</v>
      </c>
      <c r="B674" s="173" t="s">
        <v>565</v>
      </c>
      <c r="C674" s="174">
        <v>1</v>
      </c>
      <c r="D674" s="186"/>
      <c r="E674" s="186"/>
      <c r="F674" s="186"/>
      <c r="G674" s="187" t="s">
        <v>182</v>
      </c>
      <c r="H674" s="151"/>
      <c r="I674" s="151"/>
      <c r="J674" s="151"/>
      <c r="K674" s="151"/>
      <c r="L674" s="159"/>
      <c r="M674" s="160"/>
      <c r="N674" s="160"/>
      <c r="O674" s="160"/>
      <c r="P674" s="160"/>
      <c r="Q674" s="160"/>
      <c r="R674" s="160"/>
      <c r="S674" s="160"/>
      <c r="T674" s="161"/>
      <c r="U674" s="171"/>
    </row>
    <row r="675" spans="1:21" ht="12.75" x14ac:dyDescent="0.2">
      <c r="A675" s="178"/>
      <c r="B675" s="173" t="s">
        <v>376</v>
      </c>
      <c r="C675" s="174">
        <v>1</v>
      </c>
      <c r="D675" s="186"/>
      <c r="E675" s="186"/>
      <c r="F675" s="186"/>
      <c r="G675" s="187" t="s">
        <v>181</v>
      </c>
      <c r="H675" s="151"/>
      <c r="I675" s="151"/>
      <c r="J675" s="151"/>
      <c r="K675" s="151"/>
      <c r="L675" s="159"/>
      <c r="M675" s="160"/>
      <c r="N675" s="160"/>
      <c r="O675" s="160"/>
      <c r="P675" s="160"/>
      <c r="Q675" s="160"/>
      <c r="R675" s="160"/>
      <c r="S675" s="160"/>
      <c r="T675" s="161"/>
      <c r="U675" s="171"/>
    </row>
    <row r="676" spans="1:21" ht="12.75" x14ac:dyDescent="0.2">
      <c r="A676" s="234" t="s">
        <v>740</v>
      </c>
      <c r="B676" s="173" t="s">
        <v>565</v>
      </c>
      <c r="C676" s="174">
        <v>1</v>
      </c>
      <c r="D676" s="186"/>
      <c r="E676" s="186"/>
      <c r="F676" s="186"/>
      <c r="G676" s="187" t="s">
        <v>182</v>
      </c>
      <c r="H676" s="151"/>
      <c r="I676" s="151"/>
      <c r="J676" s="151"/>
      <c r="K676" s="151"/>
      <c r="L676" s="159"/>
      <c r="M676" s="160"/>
      <c r="N676" s="160"/>
      <c r="O676" s="160"/>
      <c r="P676" s="160"/>
      <c r="Q676" s="160"/>
      <c r="R676" s="160"/>
      <c r="S676" s="160"/>
      <c r="T676" s="161"/>
      <c r="U676" s="171"/>
    </row>
    <row r="677" spans="1:21" ht="12.75" x14ac:dyDescent="0.2">
      <c r="A677" s="234"/>
      <c r="B677" s="173" t="s">
        <v>376</v>
      </c>
      <c r="C677" s="174">
        <v>1</v>
      </c>
      <c r="D677" s="186"/>
      <c r="E677" s="186"/>
      <c r="F677" s="186"/>
      <c r="G677" s="187" t="s">
        <v>181</v>
      </c>
      <c r="H677" s="151"/>
      <c r="I677" s="151"/>
      <c r="J677" s="151"/>
      <c r="K677" s="151"/>
      <c r="L677" s="159"/>
      <c r="M677" s="160"/>
      <c r="N677" s="160"/>
      <c r="O677" s="160"/>
      <c r="P677" s="160"/>
      <c r="Q677" s="160"/>
      <c r="R677" s="160"/>
      <c r="S677" s="160"/>
      <c r="T677" s="161"/>
      <c r="U677" s="171"/>
    </row>
    <row r="678" spans="1:21" ht="21" x14ac:dyDescent="0.2">
      <c r="A678" s="234" t="s">
        <v>710</v>
      </c>
      <c r="B678" s="173" t="s">
        <v>565</v>
      </c>
      <c r="C678" s="174">
        <v>1</v>
      </c>
      <c r="D678" s="186"/>
      <c r="E678" s="186"/>
      <c r="F678" s="186"/>
      <c r="G678" s="187" t="s">
        <v>182</v>
      </c>
      <c r="H678" s="151"/>
      <c r="I678" s="151"/>
      <c r="J678" s="151"/>
      <c r="K678" s="151"/>
      <c r="L678" s="159"/>
      <c r="M678" s="160"/>
      <c r="N678" s="160"/>
      <c r="O678" s="160"/>
      <c r="P678" s="160"/>
      <c r="Q678" s="160"/>
      <c r="R678" s="160"/>
      <c r="S678" s="160"/>
      <c r="T678" s="161"/>
      <c r="U678" s="171"/>
    </row>
    <row r="679" spans="1:21" ht="12.75" x14ac:dyDescent="0.2">
      <c r="A679" s="234"/>
      <c r="B679" s="173" t="s">
        <v>376</v>
      </c>
      <c r="C679" s="174">
        <v>1</v>
      </c>
      <c r="D679" s="186"/>
      <c r="E679" s="186"/>
      <c r="F679" s="186"/>
      <c r="G679" s="187" t="s">
        <v>181</v>
      </c>
      <c r="H679" s="151"/>
      <c r="I679" s="151"/>
      <c r="J679" s="151"/>
      <c r="K679" s="151"/>
      <c r="L679" s="159"/>
      <c r="M679" s="160"/>
      <c r="N679" s="160"/>
      <c r="O679" s="160"/>
      <c r="P679" s="160"/>
      <c r="Q679" s="160"/>
      <c r="R679" s="160"/>
      <c r="S679" s="160"/>
      <c r="T679" s="161"/>
      <c r="U679" s="171"/>
    </row>
    <row r="680" spans="1:21" ht="21" x14ac:dyDescent="0.2">
      <c r="A680" s="258" t="s">
        <v>70</v>
      </c>
      <c r="B680" s="173" t="s">
        <v>760</v>
      </c>
      <c r="C680" s="174">
        <v>1</v>
      </c>
      <c r="D680" s="184"/>
      <c r="E680" s="184"/>
      <c r="F680" s="184"/>
      <c r="G680" s="187" t="s">
        <v>183</v>
      </c>
      <c r="H680" s="151"/>
      <c r="I680" s="151"/>
      <c r="J680" s="151"/>
      <c r="K680" s="151"/>
      <c r="L680" s="159"/>
      <c r="M680" s="160"/>
      <c r="N680" s="160"/>
      <c r="O680" s="160"/>
      <c r="P680" s="160"/>
      <c r="Q680" s="160"/>
      <c r="R680" s="160"/>
      <c r="S680" s="160"/>
      <c r="T680" s="161"/>
      <c r="U680" s="171"/>
    </row>
    <row r="681" spans="1:21" ht="18" x14ac:dyDescent="0.2">
      <c r="A681" s="256" t="s">
        <v>711</v>
      </c>
      <c r="B681" s="173" t="s">
        <v>760</v>
      </c>
      <c r="C681" s="174">
        <v>1</v>
      </c>
      <c r="D681" s="190"/>
      <c r="E681" s="190"/>
      <c r="F681" s="190"/>
      <c r="G681" s="187" t="s">
        <v>183</v>
      </c>
      <c r="H681" s="151"/>
      <c r="I681" s="151"/>
      <c r="J681" s="151"/>
      <c r="K681" s="151"/>
      <c r="L681" s="159"/>
      <c r="M681" s="160"/>
      <c r="N681" s="160"/>
      <c r="O681" s="160"/>
      <c r="P681" s="160"/>
      <c r="Q681" s="160"/>
      <c r="R681" s="160"/>
      <c r="S681" s="160"/>
      <c r="T681" s="161"/>
      <c r="U681" s="171"/>
    </row>
    <row r="682" spans="1:21" ht="18" x14ac:dyDescent="0.2">
      <c r="A682" s="178" t="s">
        <v>712</v>
      </c>
      <c r="B682" s="173" t="s">
        <v>760</v>
      </c>
      <c r="C682" s="174">
        <v>1</v>
      </c>
      <c r="D682" s="190"/>
      <c r="E682" s="190"/>
      <c r="F682" s="190"/>
      <c r="G682" s="187" t="s">
        <v>183</v>
      </c>
      <c r="H682" s="151"/>
      <c r="I682" s="151"/>
      <c r="J682" s="151"/>
      <c r="K682" s="151"/>
      <c r="L682" s="159"/>
      <c r="M682" s="160"/>
      <c r="N682" s="160"/>
      <c r="O682" s="160"/>
      <c r="P682" s="160"/>
      <c r="Q682" s="160"/>
      <c r="R682" s="160"/>
      <c r="S682" s="160"/>
      <c r="T682" s="161"/>
      <c r="U682" s="171"/>
    </row>
    <row r="683" spans="1:21" ht="18" x14ac:dyDescent="0.2">
      <c r="A683" s="256" t="s">
        <v>713</v>
      </c>
      <c r="B683" s="173" t="s">
        <v>760</v>
      </c>
      <c r="C683" s="174">
        <v>1</v>
      </c>
      <c r="D683" s="190"/>
      <c r="E683" s="190"/>
      <c r="F683" s="190"/>
      <c r="G683" s="187" t="s">
        <v>183</v>
      </c>
      <c r="H683" s="151"/>
      <c r="I683" s="151"/>
      <c r="J683" s="151"/>
      <c r="K683" s="151"/>
      <c r="L683" s="159"/>
      <c r="M683" s="160"/>
      <c r="N683" s="160"/>
      <c r="O683" s="160"/>
      <c r="P683" s="160"/>
      <c r="Q683" s="160"/>
      <c r="R683" s="160"/>
      <c r="S683" s="160"/>
      <c r="T683" s="161"/>
      <c r="U683" s="171"/>
    </row>
    <row r="684" spans="1:21" ht="18" x14ac:dyDescent="0.2">
      <c r="A684" s="178" t="s">
        <v>714</v>
      </c>
      <c r="B684" s="173" t="s">
        <v>760</v>
      </c>
      <c r="C684" s="174">
        <v>1</v>
      </c>
      <c r="D684" s="190"/>
      <c r="E684" s="190"/>
      <c r="F684" s="190"/>
      <c r="G684" s="187" t="s">
        <v>183</v>
      </c>
      <c r="H684" s="151"/>
      <c r="I684" s="151"/>
      <c r="J684" s="151"/>
      <c r="K684" s="151"/>
      <c r="L684" s="159"/>
      <c r="M684" s="160"/>
      <c r="N684" s="160"/>
      <c r="O684" s="160"/>
      <c r="P684" s="160"/>
      <c r="Q684" s="160"/>
      <c r="R684" s="160"/>
      <c r="S684" s="160"/>
      <c r="T684" s="161"/>
      <c r="U684" s="171"/>
    </row>
    <row r="685" spans="1:21" ht="18" x14ac:dyDescent="0.2">
      <c r="A685" s="178" t="s">
        <v>715</v>
      </c>
      <c r="B685" s="173" t="s">
        <v>760</v>
      </c>
      <c r="C685" s="174">
        <v>1</v>
      </c>
      <c r="D685" s="190"/>
      <c r="E685" s="190"/>
      <c r="F685" s="190"/>
      <c r="G685" s="187" t="s">
        <v>183</v>
      </c>
      <c r="H685" s="151"/>
      <c r="I685" s="151"/>
      <c r="J685" s="151"/>
      <c r="K685" s="151"/>
      <c r="L685" s="159"/>
      <c r="M685" s="160"/>
      <c r="N685" s="160"/>
      <c r="O685" s="160"/>
      <c r="P685" s="160"/>
      <c r="Q685" s="160"/>
      <c r="R685" s="160"/>
      <c r="S685" s="160"/>
      <c r="T685" s="161"/>
      <c r="U685" s="171"/>
    </row>
    <row r="686" spans="1:21" ht="18" x14ac:dyDescent="0.2">
      <c r="A686" s="178" t="s">
        <v>716</v>
      </c>
      <c r="B686" s="173" t="s">
        <v>760</v>
      </c>
      <c r="C686" s="174">
        <v>1</v>
      </c>
      <c r="D686" s="191"/>
      <c r="E686" s="191"/>
      <c r="F686" s="191"/>
      <c r="G686" s="187" t="s">
        <v>183</v>
      </c>
      <c r="H686" s="151"/>
      <c r="I686" s="151"/>
      <c r="J686" s="151"/>
      <c r="K686" s="151"/>
      <c r="L686" s="163"/>
      <c r="M686" s="164"/>
      <c r="N686" s="164"/>
      <c r="O686" s="164"/>
      <c r="P686" s="164"/>
      <c r="Q686" s="164"/>
      <c r="R686" s="164"/>
      <c r="S686" s="164"/>
      <c r="T686" s="165"/>
      <c r="U686" s="171"/>
    </row>
    <row r="687" spans="1:21" x14ac:dyDescent="0.2">
      <c r="A687" s="193"/>
      <c r="B687" s="193"/>
      <c r="C687" s="212"/>
      <c r="D687" s="259"/>
      <c r="E687" s="260"/>
      <c r="F687" s="212"/>
      <c r="G687" s="261"/>
      <c r="H687" s="262"/>
      <c r="I687" s="262"/>
      <c r="J687" s="262"/>
      <c r="K687" s="262"/>
      <c r="L687" s="262"/>
      <c r="M687" s="262"/>
      <c r="N687" s="262"/>
      <c r="O687" s="262"/>
      <c r="P687" s="262"/>
      <c r="Q687" s="262"/>
      <c r="R687" s="262"/>
      <c r="S687" s="262"/>
      <c r="T687" s="262"/>
      <c r="U687" s="171"/>
    </row>
    <row r="688" spans="1:21" x14ac:dyDescent="0.2">
      <c r="A688" s="193"/>
      <c r="B688" s="193"/>
      <c r="C688" s="212"/>
      <c r="D688" s="259"/>
      <c r="E688" s="260"/>
      <c r="F688" s="212"/>
      <c r="G688" s="261"/>
      <c r="H688" s="262"/>
      <c r="I688" s="262"/>
      <c r="J688" s="262"/>
      <c r="K688" s="262"/>
      <c r="L688" s="262"/>
      <c r="M688" s="262"/>
      <c r="N688" s="262"/>
      <c r="O688" s="262"/>
      <c r="P688" s="262"/>
      <c r="Q688" s="262"/>
      <c r="R688" s="262"/>
      <c r="S688" s="262"/>
      <c r="T688" s="262"/>
      <c r="U688" s="171"/>
    </row>
    <row r="689" spans="1:21" ht="12.75" x14ac:dyDescent="0.2">
      <c r="A689" s="486" t="s">
        <v>731</v>
      </c>
      <c r="B689" s="486"/>
      <c r="C689" s="486"/>
      <c r="D689" s="486"/>
      <c r="E689" s="486"/>
      <c r="F689" s="486"/>
      <c r="G689" s="486"/>
      <c r="H689" s="486"/>
      <c r="I689" s="486"/>
      <c r="J689" s="486"/>
      <c r="K689" s="486"/>
      <c r="L689" s="486"/>
      <c r="M689" s="486"/>
      <c r="N689" s="486"/>
      <c r="O689" s="486"/>
      <c r="P689" s="486"/>
      <c r="Q689" s="486"/>
      <c r="R689" s="486"/>
      <c r="S689" s="486"/>
      <c r="T689" s="486"/>
      <c r="U689" s="171"/>
    </row>
    <row r="690" spans="1:21" x14ac:dyDescent="0.2">
      <c r="A690" s="193"/>
      <c r="B690" s="193"/>
      <c r="C690" s="212"/>
      <c r="D690" s="259"/>
      <c r="E690" s="260"/>
      <c r="F690" s="212"/>
      <c r="G690" s="261"/>
      <c r="H690" s="262"/>
      <c r="I690" s="262"/>
      <c r="J690" s="262"/>
      <c r="K690" s="262"/>
      <c r="L690" s="262"/>
      <c r="M690" s="262"/>
      <c r="N690" s="262"/>
      <c r="O690" s="262"/>
      <c r="P690" s="262"/>
      <c r="Q690" s="262"/>
      <c r="R690" s="262"/>
      <c r="S690" s="262"/>
      <c r="T690" s="262"/>
      <c r="U690" s="171"/>
    </row>
    <row r="691" spans="1:21" x14ac:dyDescent="0.2">
      <c r="A691" s="193"/>
      <c r="B691" s="193"/>
      <c r="C691" s="212"/>
      <c r="D691" s="259"/>
      <c r="E691" s="260"/>
      <c r="F691" s="212"/>
      <c r="G691" s="261"/>
      <c r="H691" s="262"/>
      <c r="I691" s="262"/>
      <c r="J691" s="262"/>
      <c r="K691" s="262"/>
      <c r="L691" s="262"/>
      <c r="M691" s="262"/>
      <c r="N691" s="262"/>
      <c r="O691" s="262"/>
      <c r="P691" s="262"/>
      <c r="Q691" s="262"/>
      <c r="R691" s="262"/>
      <c r="S691" s="262"/>
      <c r="T691" s="262"/>
      <c r="U691" s="171"/>
    </row>
    <row r="692" spans="1:21" x14ac:dyDescent="0.2">
      <c r="A692" s="193"/>
      <c r="B692" s="193"/>
      <c r="C692" s="212"/>
      <c r="D692" s="259"/>
      <c r="E692" s="260"/>
      <c r="F692" s="212"/>
      <c r="G692" s="261"/>
      <c r="H692" s="262"/>
      <c r="I692" s="262"/>
      <c r="J692" s="262"/>
      <c r="K692" s="262"/>
      <c r="L692" s="262"/>
      <c r="M692" s="262"/>
      <c r="N692" s="262"/>
      <c r="O692" s="262"/>
      <c r="P692" s="262"/>
      <c r="Q692" s="262"/>
      <c r="R692" s="262"/>
      <c r="S692" s="262"/>
      <c r="T692" s="262"/>
      <c r="U692" s="171"/>
    </row>
    <row r="693" spans="1:21" x14ac:dyDescent="0.2">
      <c r="A693" s="193"/>
      <c r="B693" s="193"/>
      <c r="C693" s="212"/>
      <c r="D693" s="259"/>
      <c r="E693" s="260"/>
      <c r="F693" s="212"/>
      <c r="G693" s="261"/>
      <c r="H693" s="262"/>
      <c r="I693" s="262"/>
      <c r="J693" s="262"/>
      <c r="K693" s="262"/>
      <c r="L693" s="262"/>
      <c r="M693" s="262"/>
      <c r="N693" s="262"/>
      <c r="O693" s="262"/>
      <c r="P693" s="262"/>
      <c r="Q693" s="262"/>
      <c r="R693" s="262"/>
      <c r="S693" s="262"/>
      <c r="T693" s="262"/>
      <c r="U693" s="171"/>
    </row>
    <row r="694" spans="1:21" x14ac:dyDescent="0.2">
      <c r="A694" s="193"/>
      <c r="B694" s="193"/>
      <c r="C694" s="212"/>
      <c r="D694" s="259"/>
      <c r="E694" s="260"/>
      <c r="F694" s="212"/>
      <c r="G694" s="261"/>
      <c r="H694" s="262"/>
      <c r="I694" s="262"/>
      <c r="J694" s="262"/>
      <c r="K694" s="262"/>
      <c r="L694" s="262"/>
      <c r="M694" s="262"/>
      <c r="N694" s="262"/>
      <c r="O694" s="262"/>
      <c r="P694" s="262"/>
      <c r="Q694" s="262"/>
      <c r="R694" s="262"/>
      <c r="S694" s="262"/>
      <c r="T694" s="262"/>
      <c r="U694" s="171"/>
    </row>
    <row r="695" spans="1:21" x14ac:dyDescent="0.2">
      <c r="A695" s="193"/>
      <c r="B695" s="193"/>
      <c r="C695" s="212"/>
      <c r="D695" s="259"/>
      <c r="E695" s="260"/>
      <c r="F695" s="212"/>
      <c r="G695" s="261"/>
      <c r="H695" s="262"/>
      <c r="I695" s="262"/>
      <c r="J695" s="262"/>
      <c r="K695" s="262"/>
      <c r="L695" s="262"/>
      <c r="M695" s="262"/>
      <c r="N695" s="262"/>
      <c r="O695" s="262"/>
      <c r="P695" s="262"/>
      <c r="Q695" s="262"/>
      <c r="R695" s="262"/>
      <c r="S695" s="262"/>
      <c r="T695" s="262"/>
      <c r="U695" s="171"/>
    </row>
    <row r="696" spans="1:21" x14ac:dyDescent="0.2">
      <c r="A696" s="193"/>
      <c r="B696" s="193"/>
      <c r="C696" s="212"/>
      <c r="D696" s="259"/>
      <c r="E696" s="260"/>
      <c r="F696" s="212"/>
      <c r="G696" s="261"/>
      <c r="H696" s="262"/>
      <c r="I696" s="262"/>
      <c r="J696" s="262"/>
      <c r="K696" s="262"/>
      <c r="L696" s="262"/>
      <c r="M696" s="262"/>
      <c r="N696" s="262"/>
      <c r="O696" s="262"/>
      <c r="P696" s="262"/>
      <c r="Q696" s="262"/>
      <c r="R696" s="262"/>
      <c r="S696" s="262"/>
      <c r="T696" s="262"/>
      <c r="U696" s="171"/>
    </row>
    <row r="697" spans="1:21" x14ac:dyDescent="0.2">
      <c r="A697" s="193"/>
      <c r="B697" s="193"/>
      <c r="C697" s="212"/>
      <c r="D697" s="259"/>
      <c r="E697" s="260"/>
      <c r="F697" s="212"/>
      <c r="G697" s="261"/>
      <c r="H697" s="262"/>
      <c r="I697" s="262"/>
      <c r="J697" s="262"/>
      <c r="K697" s="262"/>
      <c r="L697" s="262"/>
      <c r="M697" s="262"/>
      <c r="N697" s="262"/>
      <c r="O697" s="262"/>
      <c r="P697" s="262"/>
      <c r="Q697" s="262"/>
      <c r="R697" s="262"/>
      <c r="S697" s="262"/>
      <c r="T697" s="262"/>
      <c r="U697" s="171"/>
    </row>
    <row r="698" spans="1:21" x14ac:dyDescent="0.2">
      <c r="A698" s="193"/>
      <c r="B698" s="193"/>
      <c r="C698" s="212"/>
      <c r="D698" s="259"/>
      <c r="E698" s="260"/>
      <c r="F698" s="212"/>
      <c r="G698" s="261"/>
      <c r="H698" s="262"/>
      <c r="I698" s="262"/>
      <c r="J698" s="262"/>
      <c r="K698" s="262"/>
      <c r="L698" s="262"/>
      <c r="M698" s="262"/>
      <c r="N698" s="262"/>
      <c r="O698" s="262"/>
      <c r="P698" s="262"/>
      <c r="Q698" s="262"/>
      <c r="R698" s="262"/>
      <c r="S698" s="262"/>
      <c r="T698" s="262"/>
      <c r="U698" s="171"/>
    </row>
    <row r="699" spans="1:21" x14ac:dyDescent="0.2">
      <c r="A699" s="193"/>
      <c r="B699" s="193"/>
      <c r="C699" s="212"/>
      <c r="D699" s="259"/>
      <c r="E699" s="260"/>
      <c r="F699" s="212"/>
      <c r="G699" s="261"/>
      <c r="H699" s="262"/>
      <c r="I699" s="262"/>
      <c r="J699" s="262"/>
      <c r="K699" s="262"/>
      <c r="L699" s="262"/>
      <c r="M699" s="262"/>
      <c r="N699" s="262"/>
      <c r="O699" s="262"/>
      <c r="P699" s="262"/>
      <c r="Q699" s="262"/>
      <c r="R699" s="262"/>
      <c r="S699" s="262"/>
      <c r="T699" s="262"/>
      <c r="U699" s="171"/>
    </row>
    <row r="700" spans="1:21" x14ac:dyDescent="0.2">
      <c r="A700" s="193"/>
      <c r="B700" s="193"/>
      <c r="C700" s="212"/>
      <c r="D700" s="259"/>
      <c r="E700" s="260"/>
      <c r="F700" s="212"/>
      <c r="G700" s="261"/>
      <c r="H700" s="262"/>
      <c r="I700" s="262"/>
      <c r="J700" s="262"/>
      <c r="K700" s="262"/>
      <c r="L700" s="262"/>
      <c r="M700" s="262"/>
      <c r="N700" s="262"/>
      <c r="O700" s="262"/>
      <c r="P700" s="262"/>
      <c r="Q700" s="262"/>
      <c r="R700" s="262"/>
      <c r="S700" s="262"/>
      <c r="T700" s="262"/>
      <c r="U700" s="171"/>
    </row>
    <row r="701" spans="1:21" x14ac:dyDescent="0.2">
      <c r="A701" s="193"/>
      <c r="B701" s="193"/>
      <c r="C701" s="212"/>
      <c r="D701" s="259"/>
      <c r="E701" s="260"/>
      <c r="F701" s="212"/>
      <c r="G701" s="261"/>
      <c r="H701" s="262"/>
      <c r="I701" s="262"/>
      <c r="J701" s="262"/>
      <c r="K701" s="262"/>
      <c r="L701" s="262"/>
      <c r="M701" s="262"/>
      <c r="N701" s="262"/>
      <c r="O701" s="262"/>
      <c r="P701" s="262"/>
      <c r="Q701" s="262"/>
      <c r="R701" s="262"/>
      <c r="S701" s="262"/>
      <c r="T701" s="262"/>
      <c r="U701" s="171"/>
    </row>
    <row r="702" spans="1:21" x14ac:dyDescent="0.2">
      <c r="A702" s="193"/>
      <c r="B702" s="193"/>
      <c r="C702" s="212"/>
      <c r="D702" s="259"/>
      <c r="E702" s="260"/>
      <c r="F702" s="212"/>
      <c r="G702" s="261"/>
      <c r="H702" s="262"/>
      <c r="I702" s="262"/>
      <c r="J702" s="262"/>
      <c r="K702" s="262"/>
      <c r="L702" s="262"/>
      <c r="M702" s="262"/>
      <c r="N702" s="262"/>
      <c r="O702" s="262"/>
      <c r="P702" s="262"/>
      <c r="Q702" s="262"/>
      <c r="R702" s="262"/>
      <c r="S702" s="262"/>
      <c r="T702" s="262"/>
      <c r="U702" s="171"/>
    </row>
    <row r="703" spans="1:21" x14ac:dyDescent="0.2">
      <c r="A703" s="193"/>
      <c r="B703" s="193"/>
      <c r="C703" s="212"/>
      <c r="D703" s="259"/>
      <c r="E703" s="260"/>
      <c r="F703" s="212"/>
      <c r="G703" s="261"/>
      <c r="H703" s="262"/>
      <c r="I703" s="262"/>
      <c r="J703" s="262"/>
      <c r="K703" s="262"/>
      <c r="L703" s="262"/>
      <c r="M703" s="262"/>
      <c r="N703" s="262"/>
      <c r="O703" s="262"/>
      <c r="P703" s="262"/>
      <c r="Q703" s="262"/>
      <c r="R703" s="262"/>
      <c r="S703" s="262"/>
      <c r="T703" s="262"/>
      <c r="U703" s="171"/>
    </row>
    <row r="704" spans="1:21" x14ac:dyDescent="0.2">
      <c r="A704" s="193"/>
      <c r="B704" s="193"/>
      <c r="C704" s="212"/>
      <c r="D704" s="259"/>
      <c r="E704" s="260"/>
      <c r="F704" s="212"/>
      <c r="G704" s="261"/>
      <c r="H704" s="262"/>
      <c r="I704" s="262"/>
      <c r="J704" s="262"/>
      <c r="K704" s="262"/>
      <c r="L704" s="262"/>
      <c r="M704" s="262"/>
      <c r="N704" s="262"/>
      <c r="O704" s="262"/>
      <c r="P704" s="262"/>
      <c r="Q704" s="262"/>
      <c r="R704" s="262"/>
      <c r="S704" s="262"/>
      <c r="T704" s="262"/>
      <c r="U704" s="171"/>
    </row>
    <row r="705" spans="1:21" x14ac:dyDescent="0.2">
      <c r="A705" s="193"/>
      <c r="B705" s="193"/>
      <c r="C705" s="212"/>
      <c r="D705" s="259"/>
      <c r="E705" s="260"/>
      <c r="F705" s="212"/>
      <c r="G705" s="261"/>
      <c r="H705" s="262"/>
      <c r="I705" s="262"/>
      <c r="J705" s="262"/>
      <c r="K705" s="262"/>
      <c r="L705" s="262"/>
      <c r="M705" s="262"/>
      <c r="N705" s="262"/>
      <c r="O705" s="262"/>
      <c r="P705" s="262"/>
      <c r="Q705" s="262"/>
      <c r="R705" s="262"/>
      <c r="S705" s="262"/>
      <c r="T705" s="262"/>
      <c r="U705" s="171"/>
    </row>
    <row r="706" spans="1:21" x14ac:dyDescent="0.2">
      <c r="A706" s="193"/>
      <c r="B706" s="193"/>
      <c r="C706" s="212"/>
      <c r="D706" s="259"/>
      <c r="E706" s="260"/>
      <c r="F706" s="212"/>
      <c r="G706" s="261"/>
      <c r="H706" s="262"/>
      <c r="I706" s="262"/>
      <c r="J706" s="262"/>
      <c r="K706" s="262"/>
      <c r="L706" s="262"/>
      <c r="M706" s="262"/>
      <c r="N706" s="262"/>
      <c r="O706" s="262"/>
      <c r="P706" s="262"/>
      <c r="Q706" s="262"/>
      <c r="R706" s="262"/>
      <c r="S706" s="262"/>
      <c r="T706" s="262"/>
      <c r="U706" s="171"/>
    </row>
    <row r="707" spans="1:21" x14ac:dyDescent="0.2">
      <c r="A707" s="193"/>
      <c r="B707" s="193"/>
      <c r="C707" s="212"/>
      <c r="D707" s="259"/>
      <c r="E707" s="260"/>
      <c r="F707" s="212"/>
      <c r="G707" s="261"/>
      <c r="H707" s="262"/>
      <c r="I707" s="262"/>
      <c r="J707" s="262"/>
      <c r="K707" s="262"/>
      <c r="L707" s="262"/>
      <c r="M707" s="262"/>
      <c r="N707" s="262"/>
      <c r="O707" s="262"/>
      <c r="P707" s="262"/>
      <c r="Q707" s="262"/>
      <c r="R707" s="262"/>
      <c r="S707" s="262"/>
      <c r="T707" s="262"/>
      <c r="U707" s="171"/>
    </row>
    <row r="708" spans="1:21" x14ac:dyDescent="0.2">
      <c r="A708" s="193"/>
      <c r="B708" s="193"/>
      <c r="C708" s="212"/>
      <c r="D708" s="259"/>
      <c r="E708" s="260"/>
      <c r="F708" s="212"/>
      <c r="G708" s="261"/>
      <c r="H708" s="262"/>
      <c r="I708" s="262"/>
      <c r="J708" s="262"/>
      <c r="K708" s="262"/>
      <c r="L708" s="262"/>
      <c r="M708" s="262"/>
      <c r="N708" s="262"/>
      <c r="O708" s="262"/>
      <c r="P708" s="262"/>
      <c r="Q708" s="262"/>
      <c r="R708" s="262"/>
      <c r="S708" s="262"/>
      <c r="T708" s="262"/>
      <c r="U708" s="171"/>
    </row>
    <row r="709" spans="1:21" x14ac:dyDescent="0.2">
      <c r="A709" s="193"/>
      <c r="B709" s="193"/>
      <c r="C709" s="212"/>
      <c r="D709" s="259"/>
      <c r="E709" s="260"/>
      <c r="F709" s="212"/>
      <c r="G709" s="261"/>
      <c r="H709" s="262"/>
      <c r="I709" s="262"/>
      <c r="J709" s="262"/>
      <c r="K709" s="262"/>
      <c r="L709" s="262"/>
      <c r="M709" s="262"/>
      <c r="N709" s="262"/>
      <c r="O709" s="262"/>
      <c r="P709" s="262"/>
      <c r="Q709" s="262"/>
      <c r="R709" s="262"/>
      <c r="S709" s="262"/>
      <c r="T709" s="262"/>
      <c r="U709" s="171"/>
    </row>
    <row r="710" spans="1:21" x14ac:dyDescent="0.2">
      <c r="A710" s="193"/>
      <c r="B710" s="193"/>
      <c r="C710" s="212"/>
      <c r="D710" s="259"/>
      <c r="E710" s="260"/>
      <c r="F710" s="212"/>
      <c r="G710" s="261"/>
      <c r="H710" s="262"/>
      <c r="I710" s="262"/>
      <c r="J710" s="262"/>
      <c r="K710" s="262"/>
      <c r="L710" s="262"/>
      <c r="M710" s="262"/>
      <c r="N710" s="262"/>
      <c r="O710" s="262"/>
      <c r="P710" s="262"/>
      <c r="Q710" s="262"/>
      <c r="R710" s="262"/>
      <c r="S710" s="262"/>
      <c r="T710" s="262"/>
      <c r="U710" s="171"/>
    </row>
    <row r="711" spans="1:21" x14ac:dyDescent="0.2">
      <c r="A711" s="193"/>
      <c r="B711" s="193"/>
      <c r="C711" s="212"/>
      <c r="D711" s="259"/>
      <c r="E711" s="260"/>
      <c r="F711" s="212"/>
      <c r="G711" s="261"/>
      <c r="H711" s="262"/>
      <c r="I711" s="262"/>
      <c r="J711" s="262"/>
      <c r="K711" s="262"/>
      <c r="L711" s="262"/>
      <c r="M711" s="262"/>
      <c r="N711" s="262"/>
      <c r="O711" s="262"/>
      <c r="P711" s="262"/>
      <c r="Q711" s="262"/>
      <c r="R711" s="262"/>
      <c r="S711" s="262"/>
      <c r="T711" s="262"/>
      <c r="U711" s="171"/>
    </row>
    <row r="712" spans="1:21" x14ac:dyDescent="0.2">
      <c r="A712" s="193"/>
      <c r="B712" s="193"/>
      <c r="C712" s="212"/>
      <c r="D712" s="259"/>
      <c r="E712" s="260"/>
      <c r="F712" s="212"/>
      <c r="G712" s="261"/>
      <c r="H712" s="262"/>
      <c r="I712" s="262"/>
      <c r="J712" s="262"/>
      <c r="K712" s="262"/>
      <c r="L712" s="262"/>
      <c r="M712" s="262"/>
      <c r="N712" s="262"/>
      <c r="O712" s="262"/>
      <c r="P712" s="262"/>
      <c r="Q712" s="262"/>
      <c r="R712" s="262"/>
      <c r="S712" s="262"/>
      <c r="T712" s="262"/>
      <c r="U712" s="171"/>
    </row>
    <row r="713" spans="1:21" x14ac:dyDescent="0.2">
      <c r="A713" s="193"/>
      <c r="B713" s="193"/>
      <c r="C713" s="212"/>
      <c r="D713" s="259"/>
      <c r="E713" s="260"/>
      <c r="F713" s="212"/>
      <c r="G713" s="261"/>
      <c r="H713" s="262"/>
      <c r="I713" s="262"/>
      <c r="J713" s="262"/>
      <c r="K713" s="262"/>
      <c r="L713" s="262"/>
      <c r="M713" s="262"/>
      <c r="N713" s="262"/>
      <c r="O713" s="262"/>
      <c r="P713" s="262"/>
      <c r="Q713" s="262"/>
      <c r="R713" s="262"/>
      <c r="S713" s="262"/>
      <c r="T713" s="262"/>
      <c r="U713" s="171"/>
    </row>
    <row r="714" spans="1:21" x14ac:dyDescent="0.2">
      <c r="A714" s="193"/>
      <c r="B714" s="193"/>
      <c r="C714" s="212"/>
      <c r="D714" s="259"/>
      <c r="E714" s="260"/>
      <c r="F714" s="212"/>
      <c r="G714" s="261"/>
      <c r="H714" s="262"/>
      <c r="I714" s="262"/>
      <c r="J714" s="262"/>
      <c r="K714" s="262"/>
      <c r="L714" s="262"/>
      <c r="M714" s="262"/>
      <c r="N714" s="262"/>
      <c r="O714" s="262"/>
      <c r="P714" s="262"/>
      <c r="Q714" s="262"/>
      <c r="R714" s="262"/>
      <c r="S714" s="262"/>
      <c r="T714" s="262"/>
      <c r="U714" s="171"/>
    </row>
    <row r="715" spans="1:21" x14ac:dyDescent="0.2">
      <c r="A715" s="193"/>
      <c r="B715" s="193"/>
      <c r="C715" s="212"/>
      <c r="D715" s="259"/>
      <c r="E715" s="260"/>
      <c r="F715" s="212"/>
      <c r="G715" s="261"/>
      <c r="H715" s="262"/>
      <c r="I715" s="262"/>
      <c r="J715" s="262"/>
      <c r="K715" s="262"/>
      <c r="L715" s="262"/>
      <c r="M715" s="262"/>
      <c r="N715" s="262"/>
      <c r="O715" s="262"/>
      <c r="P715" s="262"/>
      <c r="Q715" s="262"/>
      <c r="R715" s="262"/>
      <c r="S715" s="262"/>
      <c r="T715" s="262"/>
      <c r="U715" s="171"/>
    </row>
    <row r="716" spans="1:21" x14ac:dyDescent="0.2">
      <c r="A716" s="193"/>
      <c r="B716" s="193"/>
      <c r="C716" s="212"/>
      <c r="D716" s="259"/>
      <c r="E716" s="260"/>
      <c r="F716" s="212"/>
      <c r="G716" s="261"/>
      <c r="H716" s="262"/>
      <c r="I716" s="262"/>
      <c r="J716" s="262"/>
      <c r="K716" s="262"/>
      <c r="L716" s="262"/>
      <c r="M716" s="262"/>
      <c r="N716" s="262"/>
      <c r="O716" s="262"/>
      <c r="P716" s="262"/>
      <c r="Q716" s="262"/>
      <c r="R716" s="262"/>
      <c r="S716" s="262"/>
      <c r="T716" s="262"/>
      <c r="U716" s="171"/>
    </row>
    <row r="717" spans="1:21" x14ac:dyDescent="0.2">
      <c r="A717" s="193"/>
      <c r="B717" s="193"/>
      <c r="C717" s="212"/>
      <c r="D717" s="259"/>
      <c r="E717" s="260"/>
      <c r="F717" s="212"/>
      <c r="G717" s="261"/>
      <c r="H717" s="262"/>
      <c r="I717" s="262"/>
      <c r="J717" s="262"/>
      <c r="K717" s="262"/>
      <c r="L717" s="262"/>
      <c r="M717" s="262"/>
      <c r="N717" s="262"/>
      <c r="O717" s="262"/>
      <c r="P717" s="262"/>
      <c r="Q717" s="262"/>
      <c r="R717" s="262"/>
      <c r="S717" s="262"/>
      <c r="T717" s="262"/>
      <c r="U717" s="171"/>
    </row>
    <row r="718" spans="1:21" x14ac:dyDescent="0.2">
      <c r="A718" s="193"/>
      <c r="B718" s="193"/>
      <c r="C718" s="212"/>
      <c r="D718" s="259"/>
      <c r="E718" s="260"/>
      <c r="F718" s="212"/>
      <c r="G718" s="261"/>
      <c r="H718" s="262"/>
      <c r="I718" s="262"/>
      <c r="J718" s="262"/>
      <c r="K718" s="262"/>
      <c r="L718" s="262"/>
      <c r="M718" s="262"/>
      <c r="N718" s="262"/>
      <c r="O718" s="262"/>
      <c r="P718" s="262"/>
      <c r="Q718" s="262"/>
      <c r="R718" s="262"/>
      <c r="S718" s="262"/>
      <c r="T718" s="262"/>
      <c r="U718" s="171"/>
    </row>
    <row r="719" spans="1:21" x14ac:dyDescent="0.2">
      <c r="A719" s="193"/>
      <c r="B719" s="193"/>
      <c r="C719" s="212"/>
      <c r="D719" s="259"/>
      <c r="E719" s="260"/>
      <c r="F719" s="212"/>
      <c r="G719" s="261"/>
      <c r="H719" s="262"/>
      <c r="I719" s="262"/>
      <c r="J719" s="262"/>
      <c r="K719" s="262"/>
      <c r="L719" s="262"/>
      <c r="M719" s="262"/>
      <c r="N719" s="262"/>
      <c r="O719" s="262"/>
      <c r="P719" s="262"/>
      <c r="Q719" s="262"/>
      <c r="R719" s="262"/>
      <c r="S719" s="262"/>
      <c r="T719" s="262"/>
      <c r="U719" s="171"/>
    </row>
    <row r="720" spans="1:21" x14ac:dyDescent="0.2">
      <c r="A720" s="193"/>
      <c r="B720" s="193"/>
      <c r="C720" s="212"/>
      <c r="D720" s="259"/>
      <c r="E720" s="260"/>
      <c r="F720" s="212"/>
      <c r="G720" s="261"/>
      <c r="H720" s="262"/>
      <c r="I720" s="262"/>
      <c r="J720" s="262"/>
      <c r="K720" s="262"/>
      <c r="L720" s="262"/>
      <c r="M720" s="262"/>
      <c r="N720" s="262"/>
      <c r="O720" s="262"/>
      <c r="P720" s="262"/>
      <c r="Q720" s="262"/>
      <c r="R720" s="262"/>
      <c r="S720" s="262"/>
      <c r="T720" s="262"/>
      <c r="U720" s="171"/>
    </row>
    <row r="721" spans="1:21" x14ac:dyDescent="0.2">
      <c r="A721" s="193"/>
      <c r="B721" s="193"/>
      <c r="C721" s="212"/>
      <c r="D721" s="259"/>
      <c r="E721" s="260"/>
      <c r="F721" s="212"/>
      <c r="G721" s="261"/>
      <c r="H721" s="262"/>
      <c r="I721" s="262"/>
      <c r="J721" s="262"/>
      <c r="K721" s="262"/>
      <c r="L721" s="262"/>
      <c r="M721" s="262"/>
      <c r="N721" s="262"/>
      <c r="O721" s="262"/>
      <c r="P721" s="262"/>
      <c r="Q721" s="262"/>
      <c r="R721" s="262"/>
      <c r="S721" s="262"/>
      <c r="T721" s="262"/>
      <c r="U721" s="171"/>
    </row>
    <row r="722" spans="1:21" x14ac:dyDescent="0.2">
      <c r="A722" s="193"/>
      <c r="B722" s="193"/>
      <c r="C722" s="212"/>
      <c r="D722" s="259"/>
      <c r="E722" s="260"/>
      <c r="F722" s="212"/>
      <c r="G722" s="261"/>
      <c r="H722" s="262"/>
      <c r="I722" s="262"/>
      <c r="J722" s="262"/>
      <c r="K722" s="262"/>
      <c r="L722" s="262"/>
      <c r="M722" s="262"/>
      <c r="N722" s="262"/>
      <c r="O722" s="262"/>
      <c r="P722" s="262"/>
      <c r="Q722" s="262"/>
      <c r="R722" s="262"/>
      <c r="S722" s="262"/>
      <c r="T722" s="262"/>
      <c r="U722" s="171"/>
    </row>
    <row r="723" spans="1:21" x14ac:dyDescent="0.2">
      <c r="A723" s="193"/>
      <c r="B723" s="193"/>
      <c r="C723" s="212"/>
      <c r="D723" s="259"/>
      <c r="E723" s="260"/>
      <c r="F723" s="212"/>
      <c r="G723" s="261"/>
      <c r="H723" s="262"/>
      <c r="I723" s="262"/>
      <c r="J723" s="262"/>
      <c r="K723" s="262"/>
      <c r="L723" s="262"/>
      <c r="M723" s="262"/>
      <c r="N723" s="262"/>
      <c r="O723" s="262"/>
      <c r="P723" s="262"/>
      <c r="Q723" s="262"/>
      <c r="R723" s="262"/>
      <c r="S723" s="262"/>
      <c r="T723" s="262"/>
      <c r="U723" s="171"/>
    </row>
    <row r="724" spans="1:21" x14ac:dyDescent="0.2">
      <c r="A724" s="193"/>
      <c r="B724" s="193"/>
      <c r="C724" s="212"/>
      <c r="D724" s="259"/>
      <c r="E724" s="260"/>
      <c r="F724" s="212"/>
      <c r="G724" s="261"/>
      <c r="H724" s="262"/>
      <c r="I724" s="262"/>
      <c r="J724" s="262"/>
      <c r="K724" s="262"/>
      <c r="L724" s="262"/>
      <c r="M724" s="262"/>
      <c r="N724" s="262"/>
      <c r="O724" s="262"/>
      <c r="P724" s="262"/>
      <c r="Q724" s="262"/>
      <c r="R724" s="262"/>
      <c r="S724" s="262"/>
      <c r="T724" s="262"/>
      <c r="U724" s="171"/>
    </row>
    <row r="725" spans="1:21" x14ac:dyDescent="0.2">
      <c r="A725" s="193"/>
      <c r="B725" s="193"/>
      <c r="C725" s="212"/>
      <c r="D725" s="259"/>
      <c r="E725" s="260"/>
      <c r="F725" s="212"/>
      <c r="G725" s="261"/>
      <c r="H725" s="262"/>
      <c r="I725" s="262"/>
      <c r="J725" s="262"/>
      <c r="K725" s="262"/>
      <c r="L725" s="262"/>
      <c r="M725" s="262"/>
      <c r="N725" s="262"/>
      <c r="O725" s="262"/>
      <c r="P725" s="262"/>
      <c r="Q725" s="262"/>
      <c r="R725" s="262"/>
      <c r="S725" s="262"/>
      <c r="T725" s="262"/>
      <c r="U725" s="171"/>
    </row>
    <row r="726" spans="1:21" x14ac:dyDescent="0.2">
      <c r="A726" s="193"/>
      <c r="B726" s="193"/>
      <c r="C726" s="212"/>
      <c r="D726" s="259"/>
      <c r="E726" s="260"/>
      <c r="F726" s="212"/>
      <c r="G726" s="261"/>
      <c r="H726" s="262"/>
      <c r="I726" s="262"/>
      <c r="J726" s="262"/>
      <c r="K726" s="262"/>
      <c r="L726" s="262"/>
      <c r="M726" s="262"/>
      <c r="N726" s="262"/>
      <c r="O726" s="262"/>
      <c r="P726" s="262"/>
      <c r="Q726" s="262"/>
      <c r="R726" s="262"/>
      <c r="S726" s="262"/>
      <c r="T726" s="262"/>
      <c r="U726" s="171"/>
    </row>
    <row r="727" spans="1:21" x14ac:dyDescent="0.2">
      <c r="A727" s="193"/>
      <c r="B727" s="193"/>
      <c r="C727" s="212"/>
      <c r="D727" s="259"/>
      <c r="E727" s="260"/>
      <c r="F727" s="212"/>
      <c r="G727" s="261"/>
      <c r="H727" s="262"/>
      <c r="I727" s="262"/>
      <c r="J727" s="262"/>
      <c r="K727" s="262"/>
      <c r="L727" s="262"/>
      <c r="M727" s="262"/>
      <c r="N727" s="262"/>
      <c r="O727" s="262"/>
      <c r="P727" s="262"/>
      <c r="Q727" s="262"/>
      <c r="R727" s="262"/>
      <c r="S727" s="262"/>
      <c r="T727" s="262"/>
      <c r="U727" s="171"/>
    </row>
  </sheetData>
  <mergeCells count="6">
    <mergeCell ref="A689:T689"/>
    <mergeCell ref="N10:N11"/>
    <mergeCell ref="A9:A11"/>
    <mergeCell ref="B9:B11"/>
    <mergeCell ref="L10:L11"/>
    <mergeCell ref="M10:M11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640" r:id="rId4" name="cbSubj">
              <controlPr locked="0" defaultSize="0" print="0" autoFill="0" autoLine="0" autoPict="0" macro="[0]!cbSubj_Изменение">
                <anchor moveWithCells="1">
                  <from>
                    <xdr:col>0</xdr:col>
                    <xdr:colOff>2333625</xdr:colOff>
                    <xdr:row>2</xdr:row>
                    <xdr:rowOff>38100</xdr:rowOff>
                  </from>
                  <to>
                    <xdr:col>2</xdr:col>
                    <xdr:colOff>323850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1" r:id="rId5" name="Drop Down 497">
              <controlPr locked="0" defaultSize="0" print="0" autoFill="0" autoLine="0" autoPict="0" macro="[0]!Раскрсписок90_Изменение">
                <anchor moveWithCells="1">
                  <from>
                    <xdr:col>0</xdr:col>
                    <xdr:colOff>1571625</xdr:colOff>
                    <xdr:row>5</xdr:row>
                    <xdr:rowOff>114300</xdr:rowOff>
                  </from>
                  <to>
                    <xdr:col>2</xdr:col>
                    <xdr:colOff>304800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2" r:id="rId6" name="Button 498">
              <controlPr defaultSize="0" print="0" autoFill="0" autoLine="0" autoPict="0" macro="[0]!TestForm2p">
                <anchor moveWithCells="1" sizeWithCells="1">
                  <from>
                    <xdr:col>0</xdr:col>
                    <xdr:colOff>0</xdr:colOff>
                    <xdr:row>0</xdr:row>
                    <xdr:rowOff>9525</xdr:rowOff>
                  </from>
                  <to>
                    <xdr:col>0</xdr:col>
                    <xdr:colOff>1590675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Q571"/>
  <sheetViews>
    <sheetView workbookViewId="0">
      <selection activeCell="D36" sqref="D36"/>
    </sheetView>
  </sheetViews>
  <sheetFormatPr defaultRowHeight="12.75" x14ac:dyDescent="0.2"/>
  <cols>
    <col min="1" max="12" width="8.85546875" style="150" customWidth="1"/>
    <col min="13" max="16384" width="9.140625" style="64"/>
  </cols>
  <sheetData>
    <row r="1" spans="1:17" x14ac:dyDescent="0.2">
      <c r="A1" s="64">
        <v>13</v>
      </c>
      <c r="B1" s="64">
        <v>15</v>
      </c>
      <c r="C1" s="64">
        <v>17</v>
      </c>
      <c r="D1" s="64"/>
      <c r="E1" s="64"/>
      <c r="F1" s="64"/>
      <c r="G1" s="64"/>
      <c r="H1" s="64"/>
      <c r="I1" s="64"/>
      <c r="J1" s="64"/>
      <c r="K1" s="64"/>
      <c r="L1" s="64"/>
    </row>
    <row r="2" spans="1:17" x14ac:dyDescent="0.2">
      <c r="A2" s="64">
        <v>35</v>
      </c>
      <c r="B2" s="64">
        <v>38</v>
      </c>
      <c r="C2" s="64">
        <v>41</v>
      </c>
      <c r="D2" s="64"/>
      <c r="E2" s="64"/>
      <c r="F2" s="64"/>
      <c r="G2" s="64"/>
      <c r="H2" s="64"/>
      <c r="I2" s="64"/>
      <c r="J2" s="64"/>
      <c r="K2" s="64"/>
      <c r="L2" s="64"/>
    </row>
    <row r="3" spans="1:17" x14ac:dyDescent="0.2">
      <c r="A3" s="64">
        <v>45</v>
      </c>
      <c r="B3" s="64">
        <v>48</v>
      </c>
      <c r="C3" s="64">
        <v>51</v>
      </c>
      <c r="D3" s="64">
        <v>54</v>
      </c>
      <c r="E3" s="64">
        <v>57</v>
      </c>
      <c r="F3" s="64">
        <v>60</v>
      </c>
      <c r="G3" s="64">
        <v>63</v>
      </c>
      <c r="H3" s="64">
        <v>66</v>
      </c>
      <c r="I3" s="64">
        <v>69</v>
      </c>
      <c r="J3" s="64">
        <v>72</v>
      </c>
      <c r="K3" s="64">
        <v>75</v>
      </c>
      <c r="L3" s="64">
        <v>78</v>
      </c>
      <c r="M3" s="64">
        <v>81</v>
      </c>
      <c r="N3" s="64">
        <v>84</v>
      </c>
      <c r="O3" s="64">
        <v>87</v>
      </c>
    </row>
    <row r="4" spans="1:17" x14ac:dyDescent="0.2">
      <c r="A4" s="64">
        <v>94</v>
      </c>
      <c r="B4" s="64">
        <v>96</v>
      </c>
      <c r="C4" s="64">
        <v>97</v>
      </c>
      <c r="D4" s="64">
        <v>98</v>
      </c>
      <c r="E4" s="64"/>
      <c r="F4" s="64"/>
      <c r="G4" s="64"/>
      <c r="H4" s="64"/>
      <c r="I4" s="64"/>
      <c r="J4" s="64"/>
      <c r="K4" s="64"/>
      <c r="L4" s="64"/>
    </row>
    <row r="5" spans="1:17" x14ac:dyDescent="0.2">
      <c r="A5" s="64">
        <v>118</v>
      </c>
      <c r="B5" s="64">
        <v>129</v>
      </c>
      <c r="C5" s="64">
        <v>131</v>
      </c>
      <c r="D5" s="64">
        <v>133</v>
      </c>
      <c r="E5" s="64"/>
      <c r="F5" s="64"/>
      <c r="G5" s="64"/>
      <c r="H5" s="64"/>
      <c r="I5" s="64"/>
      <c r="J5" s="64"/>
      <c r="K5" s="64"/>
      <c r="L5" s="64"/>
    </row>
    <row r="6" spans="1:17" x14ac:dyDescent="0.2">
      <c r="A6" s="64">
        <v>266</v>
      </c>
      <c r="B6" s="64">
        <v>270</v>
      </c>
      <c r="C6" s="64">
        <v>272</v>
      </c>
      <c r="D6" s="64">
        <v>274</v>
      </c>
      <c r="E6" s="64">
        <v>276</v>
      </c>
      <c r="F6" s="64">
        <v>278</v>
      </c>
      <c r="G6" s="64">
        <v>280</v>
      </c>
      <c r="H6" s="64">
        <v>282</v>
      </c>
      <c r="I6" s="64">
        <v>284</v>
      </c>
      <c r="J6" s="64">
        <v>286</v>
      </c>
      <c r="K6" s="64">
        <v>288</v>
      </c>
      <c r="L6" s="64">
        <v>290</v>
      </c>
      <c r="M6" s="64">
        <v>292</v>
      </c>
      <c r="N6" s="64">
        <v>294</v>
      </c>
      <c r="O6" s="64">
        <v>296</v>
      </c>
    </row>
    <row r="7" spans="1:17" x14ac:dyDescent="0.2">
      <c r="A7" s="64">
        <v>304</v>
      </c>
      <c r="B7" s="64">
        <v>306</v>
      </c>
      <c r="C7" s="64">
        <v>307</v>
      </c>
      <c r="D7" s="64">
        <v>308</v>
      </c>
      <c r="E7" s="64">
        <v>309</v>
      </c>
      <c r="F7" s="64">
        <v>310</v>
      </c>
      <c r="G7" s="64">
        <v>311</v>
      </c>
      <c r="H7" s="64"/>
      <c r="I7" s="64"/>
      <c r="J7" s="64"/>
      <c r="K7" s="64"/>
      <c r="L7" s="64"/>
    </row>
    <row r="8" spans="1:17" x14ac:dyDescent="0.2">
      <c r="A8" s="64">
        <v>313</v>
      </c>
      <c r="B8" s="64">
        <v>315</v>
      </c>
      <c r="C8" s="64">
        <v>316</v>
      </c>
      <c r="D8" s="64">
        <v>317</v>
      </c>
      <c r="E8" s="64">
        <v>318</v>
      </c>
      <c r="F8" s="64">
        <v>319</v>
      </c>
      <c r="G8" s="64"/>
      <c r="H8" s="64"/>
      <c r="I8" s="64"/>
      <c r="J8" s="64"/>
      <c r="K8" s="64"/>
      <c r="L8" s="64"/>
    </row>
    <row r="9" spans="1:17" x14ac:dyDescent="0.2">
      <c r="A9" s="64">
        <v>327</v>
      </c>
      <c r="B9" s="64">
        <v>329</v>
      </c>
      <c r="C9" s="64">
        <v>330</v>
      </c>
      <c r="D9" s="64">
        <v>331</v>
      </c>
      <c r="E9" s="64">
        <v>332</v>
      </c>
      <c r="F9" s="64">
        <v>333</v>
      </c>
      <c r="G9" s="64">
        <v>334</v>
      </c>
      <c r="H9" s="64"/>
      <c r="I9" s="64"/>
      <c r="J9" s="64"/>
      <c r="K9" s="64"/>
      <c r="L9" s="64"/>
    </row>
    <row r="10" spans="1:17" x14ac:dyDescent="0.2">
      <c r="A10" s="64">
        <v>336</v>
      </c>
      <c r="B10" s="64">
        <v>338</v>
      </c>
      <c r="C10" s="64">
        <v>339</v>
      </c>
      <c r="D10" s="64">
        <v>340</v>
      </c>
      <c r="E10" s="64">
        <v>341</v>
      </c>
      <c r="F10" s="64">
        <v>342</v>
      </c>
      <c r="G10" s="64"/>
      <c r="H10" s="64"/>
      <c r="I10" s="64"/>
      <c r="J10" s="64"/>
      <c r="K10" s="64"/>
      <c r="L10" s="64"/>
    </row>
    <row r="11" spans="1:17" x14ac:dyDescent="0.2">
      <c r="A11" s="64">
        <v>378</v>
      </c>
      <c r="B11" s="64">
        <v>382</v>
      </c>
      <c r="C11" s="64">
        <v>384</v>
      </c>
      <c r="D11" s="64">
        <v>386</v>
      </c>
      <c r="E11" s="64">
        <v>392</v>
      </c>
      <c r="F11" s="64">
        <v>422</v>
      </c>
      <c r="G11" s="64">
        <v>424</v>
      </c>
      <c r="H11" s="64">
        <v>426</v>
      </c>
      <c r="I11" s="64">
        <v>428</v>
      </c>
      <c r="J11" s="64">
        <v>430</v>
      </c>
      <c r="K11" s="64">
        <v>432</v>
      </c>
      <c r="L11" s="64">
        <v>434</v>
      </c>
      <c r="M11" s="64">
        <v>436</v>
      </c>
      <c r="N11" s="64">
        <v>438</v>
      </c>
      <c r="O11" s="64">
        <v>440</v>
      </c>
      <c r="P11" s="64">
        <v>442</v>
      </c>
      <c r="Q11" s="64">
        <v>444</v>
      </c>
    </row>
    <row r="12" spans="1:17" x14ac:dyDescent="0.2">
      <c r="A12" s="64">
        <v>386</v>
      </c>
      <c r="B12" s="64">
        <v>388</v>
      </c>
      <c r="C12" s="64">
        <v>390</v>
      </c>
      <c r="D12" s="64"/>
      <c r="E12" s="64"/>
      <c r="F12" s="64"/>
      <c r="G12" s="64"/>
      <c r="H12" s="64"/>
      <c r="I12" s="64"/>
      <c r="J12" s="64"/>
      <c r="K12" s="64"/>
      <c r="L12" s="64"/>
    </row>
    <row r="13" spans="1:17" x14ac:dyDescent="0.2">
      <c r="A13" s="64">
        <v>392</v>
      </c>
      <c r="B13" s="64">
        <v>394</v>
      </c>
      <c r="C13" s="64">
        <v>396</v>
      </c>
      <c r="D13" s="64">
        <v>398</v>
      </c>
      <c r="E13" s="64">
        <v>400</v>
      </c>
      <c r="F13" s="64">
        <v>402</v>
      </c>
      <c r="G13" s="64">
        <v>404</v>
      </c>
      <c r="H13" s="64">
        <v>406</v>
      </c>
      <c r="I13" s="64">
        <v>408</v>
      </c>
      <c r="J13" s="64">
        <v>410</v>
      </c>
      <c r="K13" s="64">
        <v>412</v>
      </c>
      <c r="L13" s="64">
        <v>414</v>
      </c>
      <c r="M13" s="64">
        <v>416</v>
      </c>
      <c r="N13" s="64">
        <v>418</v>
      </c>
      <c r="O13" s="64">
        <v>420</v>
      </c>
    </row>
    <row r="14" spans="1:17" x14ac:dyDescent="0.2">
      <c r="A14" s="64">
        <v>447</v>
      </c>
      <c r="B14" s="64">
        <v>449</v>
      </c>
      <c r="C14" s="64">
        <v>450</v>
      </c>
      <c r="D14" s="64"/>
      <c r="E14" s="64"/>
      <c r="F14" s="64"/>
      <c r="G14" s="64"/>
      <c r="H14" s="64"/>
      <c r="I14" s="64"/>
      <c r="J14" s="64"/>
      <c r="K14" s="64"/>
      <c r="L14" s="64"/>
    </row>
    <row r="15" spans="1:17" x14ac:dyDescent="0.2">
      <c r="A15" s="64">
        <v>451</v>
      </c>
      <c r="B15" s="64">
        <v>453</v>
      </c>
      <c r="C15" s="64">
        <v>455</v>
      </c>
      <c r="D15" s="64">
        <v>456</v>
      </c>
      <c r="E15" s="64">
        <v>461</v>
      </c>
      <c r="F15" s="64">
        <v>462</v>
      </c>
      <c r="G15" s="64"/>
      <c r="H15" s="64"/>
      <c r="I15" s="64"/>
      <c r="J15" s="64"/>
      <c r="K15" s="64"/>
      <c r="L15" s="64"/>
    </row>
    <row r="16" spans="1:17" x14ac:dyDescent="0.2">
      <c r="A16" s="64">
        <v>456</v>
      </c>
      <c r="B16" s="64">
        <v>458</v>
      </c>
      <c r="C16" s="64">
        <v>460</v>
      </c>
      <c r="D16" s="64"/>
      <c r="E16" s="64"/>
      <c r="F16" s="64"/>
      <c r="G16" s="64"/>
      <c r="H16" s="64"/>
      <c r="I16" s="64"/>
      <c r="J16" s="64"/>
      <c r="K16" s="64"/>
      <c r="L16" s="64"/>
    </row>
    <row r="17" spans="1:12" x14ac:dyDescent="0.2">
      <c r="A17" s="64">
        <v>469</v>
      </c>
      <c r="B17" s="64">
        <v>471</v>
      </c>
      <c r="C17" s="64">
        <v>473</v>
      </c>
      <c r="D17" s="64">
        <v>475</v>
      </c>
      <c r="E17" s="64"/>
      <c r="F17" s="64"/>
      <c r="G17" s="64"/>
      <c r="H17" s="64"/>
      <c r="I17" s="64"/>
      <c r="J17" s="64"/>
      <c r="K17" s="64"/>
      <c r="L17" s="64"/>
    </row>
    <row r="18" spans="1:12" x14ac:dyDescent="0.2">
      <c r="A18" s="64">
        <v>503</v>
      </c>
      <c r="B18" s="64">
        <v>484</v>
      </c>
      <c r="C18" s="64">
        <v>486</v>
      </c>
      <c r="D18" s="64">
        <v>489</v>
      </c>
      <c r="E18" s="64">
        <v>490</v>
      </c>
      <c r="F18" s="64">
        <v>491</v>
      </c>
      <c r="G18" s="64">
        <v>495</v>
      </c>
      <c r="H18" s="64">
        <v>496</v>
      </c>
      <c r="I18" s="64">
        <v>497</v>
      </c>
      <c r="J18" s="64">
        <v>500</v>
      </c>
      <c r="K18" s="64">
        <v>501</v>
      </c>
      <c r="L18" s="64">
        <v>502</v>
      </c>
    </row>
    <row r="19" spans="1:12" x14ac:dyDescent="0.2">
      <c r="A19" s="64">
        <v>505</v>
      </c>
      <c r="B19" s="64">
        <v>506</v>
      </c>
      <c r="C19" s="64">
        <v>507</v>
      </c>
      <c r="D19" s="64"/>
      <c r="E19" s="64"/>
      <c r="F19" s="64"/>
      <c r="G19" s="64"/>
      <c r="H19" s="64"/>
      <c r="I19" s="64"/>
      <c r="J19" s="64"/>
      <c r="K19" s="64"/>
      <c r="L19" s="64"/>
    </row>
    <row r="20" spans="1:12" x14ac:dyDescent="0.2">
      <c r="A20" s="64">
        <v>508</v>
      </c>
      <c r="B20" s="64">
        <v>509</v>
      </c>
      <c r="C20" s="64">
        <v>510</v>
      </c>
      <c r="D20" s="64"/>
      <c r="E20" s="64"/>
      <c r="F20" s="64"/>
      <c r="G20" s="64"/>
      <c r="H20" s="64"/>
      <c r="I20" s="64"/>
      <c r="J20" s="64"/>
      <c r="K20" s="64"/>
      <c r="L20" s="64"/>
    </row>
    <row r="21" spans="1:12" x14ac:dyDescent="0.2">
      <c r="A21" s="64">
        <v>511</v>
      </c>
      <c r="B21" s="64">
        <v>503</v>
      </c>
      <c r="C21" s="64">
        <v>504</v>
      </c>
      <c r="D21" s="64"/>
      <c r="E21" s="64"/>
      <c r="F21" s="64"/>
      <c r="G21" s="64"/>
      <c r="H21" s="64"/>
      <c r="I21" s="64"/>
      <c r="J21" s="64"/>
      <c r="K21" s="64"/>
      <c r="L21" s="64"/>
    </row>
    <row r="22" spans="1:12" x14ac:dyDescent="0.2">
      <c r="A22" s="64">
        <v>528</v>
      </c>
      <c r="B22" s="64">
        <v>530</v>
      </c>
      <c r="C22" s="64">
        <v>531</v>
      </c>
      <c r="D22" s="64">
        <v>532</v>
      </c>
      <c r="E22" s="64">
        <v>533</v>
      </c>
      <c r="F22" s="64"/>
      <c r="G22" s="64"/>
      <c r="H22" s="64"/>
      <c r="I22" s="64"/>
      <c r="J22" s="64"/>
      <c r="K22" s="64"/>
      <c r="L22" s="64"/>
    </row>
    <row r="23" spans="1:12" x14ac:dyDescent="0.2">
      <c r="A23" s="64">
        <v>533</v>
      </c>
      <c r="B23" s="64">
        <v>535</v>
      </c>
      <c r="C23" s="64">
        <v>536</v>
      </c>
      <c r="D23" s="64">
        <v>537</v>
      </c>
      <c r="E23" s="64">
        <v>538</v>
      </c>
      <c r="F23" s="64">
        <v>539</v>
      </c>
      <c r="G23" s="64"/>
      <c r="H23" s="64"/>
      <c r="I23" s="64"/>
      <c r="J23" s="64"/>
      <c r="K23" s="64"/>
      <c r="L23" s="64"/>
    </row>
    <row r="24" spans="1:12" x14ac:dyDescent="0.2">
      <c r="A24" s="64">
        <v>541</v>
      </c>
      <c r="B24" s="64">
        <v>513</v>
      </c>
      <c r="C24" s="64">
        <v>516</v>
      </c>
      <c r="D24" s="64">
        <v>520</v>
      </c>
      <c r="E24" s="64">
        <v>523</v>
      </c>
      <c r="F24" s="64">
        <v>524</v>
      </c>
      <c r="G24" s="64">
        <v>525</v>
      </c>
      <c r="H24" s="64">
        <v>526</v>
      </c>
      <c r="I24" s="64">
        <v>527</v>
      </c>
      <c r="J24" s="64">
        <v>528</v>
      </c>
      <c r="K24" s="64">
        <v>540</v>
      </c>
      <c r="L24" s="64"/>
    </row>
    <row r="25" spans="1:12" x14ac:dyDescent="0.2">
      <c r="A25" s="64">
        <v>545</v>
      </c>
      <c r="B25" s="64">
        <v>547</v>
      </c>
      <c r="C25" s="64">
        <v>548</v>
      </c>
      <c r="D25" s="64">
        <v>549</v>
      </c>
      <c r="E25" s="64">
        <v>553</v>
      </c>
      <c r="F25" s="64">
        <v>554</v>
      </c>
      <c r="G25" s="64"/>
      <c r="H25" s="64"/>
      <c r="I25" s="64"/>
      <c r="J25" s="64"/>
      <c r="K25" s="64"/>
      <c r="L25" s="64"/>
    </row>
    <row r="26" spans="1:12" x14ac:dyDescent="0.2">
      <c r="A26" s="64">
        <v>549</v>
      </c>
      <c r="B26" s="64">
        <v>550</v>
      </c>
      <c r="C26" s="64">
        <v>551</v>
      </c>
      <c r="D26" s="64">
        <v>552</v>
      </c>
      <c r="E26" s="64"/>
      <c r="F26" s="64"/>
      <c r="J26" s="64"/>
      <c r="K26" s="64"/>
      <c r="L26" s="64"/>
    </row>
    <row r="27" spans="1:12" x14ac:dyDescent="0.2">
      <c r="A27" s="64">
        <v>557</v>
      </c>
      <c r="B27" s="64">
        <v>559</v>
      </c>
      <c r="C27" s="64">
        <v>561</v>
      </c>
      <c r="D27" s="64">
        <v>562</v>
      </c>
      <c r="E27" s="64"/>
      <c r="F27" s="64"/>
      <c r="G27" s="64"/>
      <c r="H27" s="64"/>
      <c r="I27" s="64"/>
      <c r="J27" s="64"/>
      <c r="K27" s="64"/>
      <c r="L27" s="64"/>
    </row>
    <row r="28" spans="1:12" x14ac:dyDescent="0.2">
      <c r="A28" s="64">
        <v>624</v>
      </c>
      <c r="B28" s="64">
        <v>626</v>
      </c>
      <c r="C28" s="64">
        <v>627</v>
      </c>
      <c r="D28" s="64">
        <v>628</v>
      </c>
      <c r="E28" s="64"/>
      <c r="F28" s="64"/>
      <c r="G28" s="64"/>
      <c r="H28" s="64"/>
      <c r="I28" s="64"/>
      <c r="J28" s="64"/>
      <c r="K28" s="64"/>
      <c r="L28" s="64"/>
    </row>
    <row r="29" spans="1:12" x14ac:dyDescent="0.2">
      <c r="A29" s="64">
        <v>637</v>
      </c>
      <c r="B29" s="64">
        <v>639</v>
      </c>
      <c r="C29" s="64">
        <v>640</v>
      </c>
      <c r="D29" s="64">
        <v>641</v>
      </c>
      <c r="E29" s="64"/>
      <c r="F29" s="64"/>
      <c r="G29" s="64"/>
      <c r="H29" s="64"/>
      <c r="I29" s="64"/>
      <c r="J29" s="64"/>
      <c r="K29" s="64"/>
      <c r="L29" s="64"/>
    </row>
    <row r="30" spans="1:12" x14ac:dyDescent="0.2">
      <c r="A30" s="64">
        <v>652</v>
      </c>
      <c r="B30" s="64">
        <v>654</v>
      </c>
      <c r="C30" s="64">
        <v>656</v>
      </c>
      <c r="D30" s="64"/>
      <c r="E30" s="64"/>
      <c r="F30" s="64"/>
      <c r="G30" s="64"/>
      <c r="H30" s="64"/>
      <c r="I30" s="64"/>
      <c r="J30" s="64"/>
      <c r="K30" s="64"/>
      <c r="L30" s="64"/>
    </row>
    <row r="31" spans="1:12" x14ac:dyDescent="0.2">
      <c r="A31" s="64">
        <v>658</v>
      </c>
      <c r="B31" s="64">
        <v>660</v>
      </c>
      <c r="C31" s="64">
        <v>662</v>
      </c>
      <c r="D31" s="64"/>
      <c r="E31" s="64"/>
      <c r="F31" s="64"/>
      <c r="G31" s="64"/>
      <c r="H31" s="64"/>
      <c r="I31" s="64"/>
      <c r="J31" s="64"/>
      <c r="K31" s="64"/>
      <c r="L31" s="64"/>
    </row>
    <row r="32" spans="1:12" x14ac:dyDescent="0.2">
      <c r="A32" s="64">
        <v>670</v>
      </c>
      <c r="B32" s="64">
        <v>672</v>
      </c>
      <c r="C32" s="64">
        <v>674</v>
      </c>
      <c r="D32" s="64"/>
      <c r="E32" s="64"/>
      <c r="F32" s="64"/>
      <c r="G32" s="64"/>
      <c r="H32" s="64"/>
      <c r="I32" s="64"/>
      <c r="J32" s="64"/>
      <c r="K32" s="64"/>
      <c r="L32" s="64"/>
    </row>
    <row r="33" spans="1:12" x14ac:dyDescent="0.2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</row>
    <row r="34" spans="1:12" x14ac:dyDescent="0.2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</row>
    <row r="35" spans="1:12" x14ac:dyDescent="0.2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</row>
    <row r="36" spans="1:12" x14ac:dyDescent="0.2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</row>
    <row r="37" spans="1:12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</row>
    <row r="38" spans="1:12" x14ac:dyDescent="0.2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</row>
    <row r="39" spans="1:12" x14ac:dyDescent="0.2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</row>
    <row r="40" spans="1:12" x14ac:dyDescent="0.2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</row>
    <row r="41" spans="1:12" x14ac:dyDescent="0.2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</row>
    <row r="42" spans="1:12" x14ac:dyDescent="0.2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</row>
    <row r="43" spans="1:12" x14ac:dyDescent="0.2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</row>
    <row r="44" spans="1:12" x14ac:dyDescent="0.2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</row>
    <row r="45" spans="1:12" x14ac:dyDescent="0.2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</row>
    <row r="46" spans="1:12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</row>
    <row r="47" spans="1:12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</row>
    <row r="48" spans="1:12" x14ac:dyDescent="0.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</row>
    <row r="49" spans="1:12" x14ac:dyDescent="0.2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</row>
    <row r="50" spans="1:12" x14ac:dyDescent="0.2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</row>
    <row r="51" spans="1:12" x14ac:dyDescent="0.2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</row>
    <row r="52" spans="1:12" x14ac:dyDescent="0.2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</row>
    <row r="53" spans="1:12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</row>
    <row r="54" spans="1:12" x14ac:dyDescent="0.2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</row>
    <row r="55" spans="1:12" x14ac:dyDescent="0.2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</row>
    <row r="56" spans="1:12" x14ac:dyDescent="0.2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</row>
    <row r="57" spans="1:12" x14ac:dyDescent="0.2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</row>
    <row r="58" spans="1:12" x14ac:dyDescent="0.2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</row>
    <row r="59" spans="1:12" x14ac:dyDescent="0.2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</row>
    <row r="60" spans="1:12" x14ac:dyDescent="0.2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</row>
    <row r="61" spans="1:12" x14ac:dyDescent="0.2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</row>
    <row r="62" spans="1:12" x14ac:dyDescent="0.2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</row>
    <row r="63" spans="1:12" x14ac:dyDescent="0.2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</row>
    <row r="64" spans="1:12" x14ac:dyDescent="0.2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</row>
    <row r="65" spans="1:12" x14ac:dyDescent="0.2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</row>
    <row r="66" spans="1:12" x14ac:dyDescent="0.2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</row>
    <row r="67" spans="1:12" x14ac:dyDescent="0.2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</row>
    <row r="68" spans="1:12" x14ac:dyDescent="0.2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</row>
    <row r="69" spans="1:12" x14ac:dyDescent="0.2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</row>
    <row r="70" spans="1:12" x14ac:dyDescent="0.2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</row>
    <row r="71" spans="1:12" x14ac:dyDescent="0.2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</row>
    <row r="72" spans="1:12" x14ac:dyDescent="0.2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</row>
    <row r="73" spans="1:12" x14ac:dyDescent="0.2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</row>
    <row r="74" spans="1:12" x14ac:dyDescent="0.2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</row>
    <row r="75" spans="1:12" x14ac:dyDescent="0.2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</row>
    <row r="76" spans="1:12" x14ac:dyDescent="0.2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</row>
    <row r="77" spans="1:12" x14ac:dyDescent="0.2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</row>
    <row r="78" spans="1:12" x14ac:dyDescent="0.2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</row>
    <row r="79" spans="1:12" x14ac:dyDescent="0.2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</row>
    <row r="80" spans="1:12" x14ac:dyDescent="0.2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</row>
    <row r="81" spans="1:12" x14ac:dyDescent="0.2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</row>
    <row r="82" spans="1:12" x14ac:dyDescent="0.2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</row>
    <row r="83" spans="1:12" x14ac:dyDescent="0.2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</row>
    <row r="84" spans="1:12" x14ac:dyDescent="0.2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</row>
    <row r="85" spans="1:12" x14ac:dyDescent="0.2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</row>
    <row r="86" spans="1:12" x14ac:dyDescent="0.2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</row>
    <row r="87" spans="1:12" x14ac:dyDescent="0.2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</row>
    <row r="88" spans="1:12" x14ac:dyDescent="0.2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</row>
    <row r="89" spans="1:12" x14ac:dyDescent="0.2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</row>
    <row r="90" spans="1:12" x14ac:dyDescent="0.2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</row>
    <row r="91" spans="1:12" x14ac:dyDescent="0.2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</row>
    <row r="92" spans="1:12" x14ac:dyDescent="0.2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</row>
    <row r="93" spans="1:12" x14ac:dyDescent="0.2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</row>
    <row r="94" spans="1:12" x14ac:dyDescent="0.2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</row>
    <row r="95" spans="1:12" x14ac:dyDescent="0.2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</row>
    <row r="96" spans="1:12" x14ac:dyDescent="0.2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</row>
    <row r="97" spans="1:12" x14ac:dyDescent="0.2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</row>
    <row r="98" spans="1:12" x14ac:dyDescent="0.2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</row>
    <row r="99" spans="1:12" x14ac:dyDescent="0.2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</row>
    <row r="100" spans="1:12" x14ac:dyDescent="0.2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</row>
    <row r="101" spans="1:12" x14ac:dyDescent="0.2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</row>
    <row r="102" spans="1:12" x14ac:dyDescent="0.2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</row>
    <row r="103" spans="1:12" x14ac:dyDescent="0.2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</row>
    <row r="104" spans="1:12" x14ac:dyDescent="0.2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</row>
    <row r="105" spans="1:12" x14ac:dyDescent="0.2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</row>
    <row r="106" spans="1:12" x14ac:dyDescent="0.2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</row>
    <row r="107" spans="1:12" x14ac:dyDescent="0.2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</row>
    <row r="108" spans="1:12" x14ac:dyDescent="0.2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</row>
    <row r="109" spans="1:12" x14ac:dyDescent="0.2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</row>
    <row r="110" spans="1:12" x14ac:dyDescent="0.2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</row>
    <row r="111" spans="1:12" x14ac:dyDescent="0.2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</row>
    <row r="112" spans="1:12" x14ac:dyDescent="0.2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</row>
    <row r="113" spans="1:12" x14ac:dyDescent="0.2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</row>
    <row r="114" spans="1:12" x14ac:dyDescent="0.2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</row>
    <row r="115" spans="1:12" x14ac:dyDescent="0.2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</row>
    <row r="116" spans="1:12" x14ac:dyDescent="0.2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</row>
    <row r="117" spans="1:12" x14ac:dyDescent="0.2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</row>
    <row r="118" spans="1:12" x14ac:dyDescent="0.2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</row>
    <row r="119" spans="1:12" x14ac:dyDescent="0.2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</row>
    <row r="120" spans="1:12" x14ac:dyDescent="0.2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</row>
    <row r="121" spans="1:12" x14ac:dyDescent="0.2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</row>
    <row r="122" spans="1:12" x14ac:dyDescent="0.2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</row>
    <row r="123" spans="1:12" x14ac:dyDescent="0.2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</row>
    <row r="124" spans="1:12" x14ac:dyDescent="0.2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</row>
    <row r="125" spans="1:12" x14ac:dyDescent="0.2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</row>
    <row r="126" spans="1:12" x14ac:dyDescent="0.2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</row>
    <row r="127" spans="1:12" x14ac:dyDescent="0.2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</row>
    <row r="128" spans="1:12" x14ac:dyDescent="0.2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</row>
    <row r="129" spans="1:12" x14ac:dyDescent="0.2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</row>
    <row r="130" spans="1:12" x14ac:dyDescent="0.2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</row>
    <row r="131" spans="1:12" x14ac:dyDescent="0.2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</row>
    <row r="132" spans="1:12" x14ac:dyDescent="0.2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</row>
    <row r="133" spans="1:12" x14ac:dyDescent="0.2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</row>
    <row r="134" spans="1:12" x14ac:dyDescent="0.2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</row>
    <row r="135" spans="1:12" x14ac:dyDescent="0.2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</row>
    <row r="136" spans="1:12" x14ac:dyDescent="0.2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</row>
    <row r="137" spans="1:12" x14ac:dyDescent="0.2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</row>
    <row r="138" spans="1:12" x14ac:dyDescent="0.2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</row>
    <row r="139" spans="1:12" x14ac:dyDescent="0.2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</row>
    <row r="140" spans="1:12" x14ac:dyDescent="0.2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</row>
    <row r="141" spans="1:12" x14ac:dyDescent="0.2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</row>
    <row r="142" spans="1:12" x14ac:dyDescent="0.2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</row>
    <row r="143" spans="1:12" x14ac:dyDescent="0.2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</row>
    <row r="144" spans="1:12" x14ac:dyDescent="0.2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</row>
    <row r="145" spans="1:12" x14ac:dyDescent="0.2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</row>
    <row r="146" spans="1:12" x14ac:dyDescent="0.2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</row>
    <row r="147" spans="1:12" x14ac:dyDescent="0.2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</row>
    <row r="148" spans="1:12" x14ac:dyDescent="0.2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</row>
    <row r="149" spans="1:12" x14ac:dyDescent="0.2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</row>
    <row r="150" spans="1:12" x14ac:dyDescent="0.2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</row>
    <row r="151" spans="1:12" x14ac:dyDescent="0.2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</row>
    <row r="152" spans="1:12" x14ac:dyDescent="0.2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</row>
    <row r="153" spans="1:12" x14ac:dyDescent="0.2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</row>
    <row r="154" spans="1:12" x14ac:dyDescent="0.2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</row>
    <row r="155" spans="1:12" x14ac:dyDescent="0.2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</row>
    <row r="156" spans="1:12" x14ac:dyDescent="0.2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</row>
    <row r="157" spans="1:12" x14ac:dyDescent="0.2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</row>
    <row r="158" spans="1:12" x14ac:dyDescent="0.2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</row>
    <row r="159" spans="1:12" x14ac:dyDescent="0.2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</row>
    <row r="160" spans="1:12" x14ac:dyDescent="0.2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</row>
    <row r="161" spans="1:12" x14ac:dyDescent="0.2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</row>
    <row r="162" spans="1:12" x14ac:dyDescent="0.2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</row>
    <row r="163" spans="1:12" x14ac:dyDescent="0.2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</row>
    <row r="164" spans="1:12" x14ac:dyDescent="0.2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</row>
    <row r="165" spans="1:12" x14ac:dyDescent="0.2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</row>
    <row r="166" spans="1:12" x14ac:dyDescent="0.2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</row>
    <row r="167" spans="1:12" x14ac:dyDescent="0.2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</row>
    <row r="168" spans="1:12" x14ac:dyDescent="0.2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</row>
    <row r="169" spans="1:12" x14ac:dyDescent="0.2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</row>
    <row r="170" spans="1:12" x14ac:dyDescent="0.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 x14ac:dyDescent="0.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 x14ac:dyDescent="0.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 x14ac:dyDescent="0.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 x14ac:dyDescent="0.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 x14ac:dyDescent="0.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 x14ac:dyDescent="0.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 x14ac:dyDescent="0.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 x14ac:dyDescent="0.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 x14ac:dyDescent="0.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 x14ac:dyDescent="0.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 x14ac:dyDescent="0.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 x14ac:dyDescent="0.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 x14ac:dyDescent="0.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 x14ac:dyDescent="0.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 x14ac:dyDescent="0.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 x14ac:dyDescent="0.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 x14ac:dyDescent="0.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 x14ac:dyDescent="0.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 x14ac:dyDescent="0.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 x14ac:dyDescent="0.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 x14ac:dyDescent="0.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  <row r="192" spans="1:12" x14ac:dyDescent="0.2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</row>
    <row r="193" spans="1:12" x14ac:dyDescent="0.2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</row>
    <row r="194" spans="1:12" x14ac:dyDescent="0.2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</row>
    <row r="195" spans="1:12" x14ac:dyDescent="0.2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</row>
    <row r="196" spans="1:12" x14ac:dyDescent="0.2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</row>
    <row r="197" spans="1:12" x14ac:dyDescent="0.2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</row>
    <row r="198" spans="1:12" x14ac:dyDescent="0.2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</row>
    <row r="199" spans="1:12" x14ac:dyDescent="0.2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</row>
    <row r="200" spans="1:12" x14ac:dyDescent="0.2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</row>
    <row r="201" spans="1:12" x14ac:dyDescent="0.2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</row>
    <row r="202" spans="1:12" x14ac:dyDescent="0.2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</row>
    <row r="203" spans="1:12" x14ac:dyDescent="0.2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</row>
    <row r="204" spans="1:12" x14ac:dyDescent="0.2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</row>
    <row r="205" spans="1:12" x14ac:dyDescent="0.2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</row>
    <row r="206" spans="1:12" x14ac:dyDescent="0.2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</row>
    <row r="207" spans="1:12" x14ac:dyDescent="0.2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</row>
    <row r="208" spans="1:12" x14ac:dyDescent="0.2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</row>
    <row r="209" spans="1:12" x14ac:dyDescent="0.2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</row>
    <row r="210" spans="1:12" x14ac:dyDescent="0.2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</row>
    <row r="211" spans="1:12" x14ac:dyDescent="0.2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</row>
    <row r="212" spans="1:12" x14ac:dyDescent="0.2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</row>
    <row r="213" spans="1:12" x14ac:dyDescent="0.2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</row>
    <row r="214" spans="1:12" x14ac:dyDescent="0.2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</row>
    <row r="215" spans="1:12" x14ac:dyDescent="0.2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</row>
    <row r="216" spans="1:12" x14ac:dyDescent="0.2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</row>
    <row r="217" spans="1:12" x14ac:dyDescent="0.2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</row>
    <row r="218" spans="1:12" x14ac:dyDescent="0.2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</row>
    <row r="219" spans="1:12" x14ac:dyDescent="0.2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</row>
    <row r="220" spans="1:12" x14ac:dyDescent="0.2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</row>
    <row r="221" spans="1:12" x14ac:dyDescent="0.2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</row>
    <row r="222" spans="1:12" x14ac:dyDescent="0.2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</row>
    <row r="223" spans="1:12" x14ac:dyDescent="0.2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</row>
    <row r="224" spans="1:12" x14ac:dyDescent="0.2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</row>
    <row r="225" spans="1:12" x14ac:dyDescent="0.2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</row>
    <row r="226" spans="1:12" x14ac:dyDescent="0.2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</row>
    <row r="227" spans="1:12" x14ac:dyDescent="0.2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</row>
    <row r="228" spans="1:12" x14ac:dyDescent="0.2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</row>
    <row r="229" spans="1:12" x14ac:dyDescent="0.2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</row>
    <row r="230" spans="1:12" x14ac:dyDescent="0.2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</row>
    <row r="231" spans="1:12" x14ac:dyDescent="0.2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</row>
    <row r="232" spans="1:12" x14ac:dyDescent="0.2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</row>
    <row r="233" spans="1:12" x14ac:dyDescent="0.2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</row>
    <row r="234" spans="1:12" x14ac:dyDescent="0.2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</row>
    <row r="235" spans="1:12" x14ac:dyDescent="0.2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</row>
    <row r="236" spans="1:12" x14ac:dyDescent="0.2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</row>
    <row r="237" spans="1:12" x14ac:dyDescent="0.2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</row>
    <row r="238" spans="1:12" x14ac:dyDescent="0.2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</row>
    <row r="239" spans="1:12" x14ac:dyDescent="0.2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</row>
    <row r="240" spans="1:12" x14ac:dyDescent="0.2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</row>
    <row r="241" spans="1:12" x14ac:dyDescent="0.2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</row>
    <row r="242" spans="1:12" x14ac:dyDescent="0.2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</row>
    <row r="243" spans="1:12" x14ac:dyDescent="0.2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</row>
    <row r="244" spans="1:12" x14ac:dyDescent="0.2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</row>
    <row r="245" spans="1:12" x14ac:dyDescent="0.2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</row>
    <row r="246" spans="1:12" x14ac:dyDescent="0.2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</row>
    <row r="247" spans="1:12" x14ac:dyDescent="0.2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</row>
    <row r="248" spans="1:12" x14ac:dyDescent="0.2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</row>
    <row r="249" spans="1:12" x14ac:dyDescent="0.2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</row>
    <row r="250" spans="1:12" x14ac:dyDescent="0.2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</row>
    <row r="251" spans="1:12" x14ac:dyDescent="0.2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</row>
    <row r="252" spans="1:12" x14ac:dyDescent="0.2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</row>
    <row r="253" spans="1:12" x14ac:dyDescent="0.2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</row>
    <row r="254" spans="1:12" x14ac:dyDescent="0.2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</row>
    <row r="255" spans="1:12" x14ac:dyDescent="0.2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</row>
    <row r="256" spans="1:12" x14ac:dyDescent="0.2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</row>
    <row r="257" spans="1:12" x14ac:dyDescent="0.2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</row>
    <row r="258" spans="1:12" x14ac:dyDescent="0.2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</row>
    <row r="259" spans="1:12" x14ac:dyDescent="0.2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</row>
    <row r="260" spans="1:12" x14ac:dyDescent="0.2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</row>
    <row r="261" spans="1:12" x14ac:dyDescent="0.2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</row>
    <row r="262" spans="1:12" x14ac:dyDescent="0.2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</row>
    <row r="263" spans="1:12" x14ac:dyDescent="0.2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</row>
    <row r="264" spans="1:12" x14ac:dyDescent="0.2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</row>
    <row r="265" spans="1:12" x14ac:dyDescent="0.2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</row>
    <row r="266" spans="1:12" x14ac:dyDescent="0.2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</row>
    <row r="267" spans="1:12" x14ac:dyDescent="0.2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</row>
    <row r="268" spans="1:12" x14ac:dyDescent="0.2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</row>
    <row r="269" spans="1:12" x14ac:dyDescent="0.2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</row>
    <row r="270" spans="1:12" x14ac:dyDescent="0.2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</row>
    <row r="271" spans="1:12" x14ac:dyDescent="0.2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</row>
    <row r="272" spans="1:12" x14ac:dyDescent="0.2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</row>
    <row r="273" spans="1:12" x14ac:dyDescent="0.2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</row>
    <row r="274" spans="1:12" x14ac:dyDescent="0.2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</row>
    <row r="275" spans="1:12" x14ac:dyDescent="0.2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</row>
    <row r="276" spans="1:12" x14ac:dyDescent="0.2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</row>
    <row r="277" spans="1:12" x14ac:dyDescent="0.2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</row>
    <row r="278" spans="1:12" x14ac:dyDescent="0.2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</row>
    <row r="279" spans="1:12" x14ac:dyDescent="0.2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</row>
    <row r="280" spans="1:12" x14ac:dyDescent="0.2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</row>
    <row r="281" spans="1:12" x14ac:dyDescent="0.2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</row>
    <row r="282" spans="1:12" x14ac:dyDescent="0.2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</row>
    <row r="283" spans="1:12" x14ac:dyDescent="0.2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</row>
    <row r="284" spans="1:12" x14ac:dyDescent="0.2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</row>
    <row r="285" spans="1:12" x14ac:dyDescent="0.2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</row>
    <row r="286" spans="1:12" x14ac:dyDescent="0.2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</row>
    <row r="287" spans="1:12" x14ac:dyDescent="0.2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</row>
    <row r="288" spans="1:12" x14ac:dyDescent="0.2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</row>
    <row r="289" spans="1:12" x14ac:dyDescent="0.2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</row>
    <row r="290" spans="1:12" x14ac:dyDescent="0.2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</row>
    <row r="291" spans="1:12" x14ac:dyDescent="0.2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</row>
    <row r="292" spans="1:12" x14ac:dyDescent="0.2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</row>
    <row r="293" spans="1:12" x14ac:dyDescent="0.2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</row>
    <row r="294" spans="1:12" x14ac:dyDescent="0.2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</row>
    <row r="295" spans="1:12" x14ac:dyDescent="0.2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</row>
    <row r="296" spans="1:12" x14ac:dyDescent="0.2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</row>
    <row r="297" spans="1:12" x14ac:dyDescent="0.2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</row>
    <row r="298" spans="1:12" x14ac:dyDescent="0.2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</row>
    <row r="299" spans="1:12" x14ac:dyDescent="0.2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</row>
    <row r="300" spans="1:12" x14ac:dyDescent="0.2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</row>
    <row r="301" spans="1:12" x14ac:dyDescent="0.2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</row>
    <row r="302" spans="1:12" x14ac:dyDescent="0.2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</row>
    <row r="303" spans="1:12" x14ac:dyDescent="0.2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</row>
    <row r="304" spans="1:12" x14ac:dyDescent="0.2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</row>
    <row r="305" spans="1:12" x14ac:dyDescent="0.2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</row>
    <row r="306" spans="1:12" x14ac:dyDescent="0.2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</row>
    <row r="307" spans="1:12" x14ac:dyDescent="0.2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</row>
    <row r="308" spans="1:12" x14ac:dyDescent="0.2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</row>
    <row r="309" spans="1:12" x14ac:dyDescent="0.2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</row>
    <row r="310" spans="1:12" x14ac:dyDescent="0.2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</row>
    <row r="311" spans="1:12" x14ac:dyDescent="0.2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</row>
    <row r="312" spans="1:12" x14ac:dyDescent="0.2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</row>
    <row r="313" spans="1:12" x14ac:dyDescent="0.2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</row>
    <row r="314" spans="1:12" x14ac:dyDescent="0.2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</row>
    <row r="315" spans="1:12" x14ac:dyDescent="0.2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</row>
    <row r="316" spans="1:12" x14ac:dyDescent="0.2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</row>
    <row r="317" spans="1:12" x14ac:dyDescent="0.2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</row>
    <row r="318" spans="1:12" x14ac:dyDescent="0.2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</row>
    <row r="319" spans="1:12" x14ac:dyDescent="0.2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</row>
    <row r="320" spans="1:12" x14ac:dyDescent="0.2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</row>
    <row r="321" spans="1:12" x14ac:dyDescent="0.2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</row>
    <row r="322" spans="1:12" x14ac:dyDescent="0.2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</row>
    <row r="323" spans="1:12" x14ac:dyDescent="0.2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</row>
    <row r="324" spans="1:12" x14ac:dyDescent="0.2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</row>
    <row r="325" spans="1:12" x14ac:dyDescent="0.2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</row>
    <row r="326" spans="1:12" x14ac:dyDescent="0.2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</row>
    <row r="327" spans="1:12" x14ac:dyDescent="0.2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</row>
    <row r="328" spans="1:12" x14ac:dyDescent="0.2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</row>
    <row r="329" spans="1:12" x14ac:dyDescent="0.2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</row>
    <row r="330" spans="1:12" x14ac:dyDescent="0.2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</row>
    <row r="331" spans="1:12" x14ac:dyDescent="0.2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</row>
    <row r="332" spans="1:12" x14ac:dyDescent="0.2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</row>
    <row r="333" spans="1:12" x14ac:dyDescent="0.2">
      <c r="A333" s="64"/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</row>
    <row r="334" spans="1:12" x14ac:dyDescent="0.2">
      <c r="A334" s="64"/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</row>
    <row r="335" spans="1:12" x14ac:dyDescent="0.2">
      <c r="A335" s="64"/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</row>
    <row r="336" spans="1:12" x14ac:dyDescent="0.2">
      <c r="A336" s="64"/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</row>
    <row r="337" spans="1:12" x14ac:dyDescent="0.2">
      <c r="A337" s="64"/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</row>
    <row r="338" spans="1:12" x14ac:dyDescent="0.2">
      <c r="A338" s="64"/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</row>
    <row r="339" spans="1:12" x14ac:dyDescent="0.2">
      <c r="A339" s="64"/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</row>
    <row r="340" spans="1:12" x14ac:dyDescent="0.2">
      <c r="A340" s="64"/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</row>
    <row r="341" spans="1:12" x14ac:dyDescent="0.2">
      <c r="A341" s="64"/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</row>
    <row r="342" spans="1:12" x14ac:dyDescent="0.2">
      <c r="A342" s="64"/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</row>
    <row r="343" spans="1:12" x14ac:dyDescent="0.2">
      <c r="A343" s="64"/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</row>
    <row r="344" spans="1:12" x14ac:dyDescent="0.2">
      <c r="A344" s="64"/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</row>
    <row r="345" spans="1:12" x14ac:dyDescent="0.2">
      <c r="A345" s="64"/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</row>
    <row r="346" spans="1:12" x14ac:dyDescent="0.2">
      <c r="A346" s="64"/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</row>
    <row r="347" spans="1:12" x14ac:dyDescent="0.2">
      <c r="A347" s="64"/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</row>
    <row r="348" spans="1:12" x14ac:dyDescent="0.2">
      <c r="A348" s="64"/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</row>
    <row r="349" spans="1:12" x14ac:dyDescent="0.2">
      <c r="A349" s="64"/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</row>
    <row r="350" spans="1:12" x14ac:dyDescent="0.2">
      <c r="A350" s="64"/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</row>
    <row r="351" spans="1:12" x14ac:dyDescent="0.2">
      <c r="A351" s="64"/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</row>
    <row r="352" spans="1:12" x14ac:dyDescent="0.2">
      <c r="A352" s="64"/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</row>
    <row r="353" spans="1:12" x14ac:dyDescent="0.2">
      <c r="A353" s="64"/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</row>
    <row r="354" spans="1:12" x14ac:dyDescent="0.2">
      <c r="A354" s="64"/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</row>
    <row r="355" spans="1:12" x14ac:dyDescent="0.2">
      <c r="A355" s="64"/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</row>
    <row r="356" spans="1:12" x14ac:dyDescent="0.2">
      <c r="A356" s="64"/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</row>
    <row r="357" spans="1:12" x14ac:dyDescent="0.2">
      <c r="A357" s="64"/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</row>
    <row r="358" spans="1:12" x14ac:dyDescent="0.2">
      <c r="A358" s="64"/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</row>
    <row r="359" spans="1:12" x14ac:dyDescent="0.2">
      <c r="A359" s="64"/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</row>
    <row r="360" spans="1:12" x14ac:dyDescent="0.2">
      <c r="A360" s="64"/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</row>
    <row r="361" spans="1:12" x14ac:dyDescent="0.2">
      <c r="A361" s="64"/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</row>
    <row r="362" spans="1:12" x14ac:dyDescent="0.2">
      <c r="A362" s="64"/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</row>
    <row r="363" spans="1:12" x14ac:dyDescent="0.2">
      <c r="A363" s="64"/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</row>
    <row r="364" spans="1:12" x14ac:dyDescent="0.2">
      <c r="A364" s="64"/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</row>
    <row r="365" spans="1:12" x14ac:dyDescent="0.2">
      <c r="A365" s="64"/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</row>
    <row r="366" spans="1:12" x14ac:dyDescent="0.2">
      <c r="A366" s="64"/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</row>
    <row r="367" spans="1:12" x14ac:dyDescent="0.2">
      <c r="A367" s="64"/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</row>
    <row r="368" spans="1:12" x14ac:dyDescent="0.2">
      <c r="A368" s="64"/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</row>
    <row r="369" spans="1:12" x14ac:dyDescent="0.2">
      <c r="A369" s="64"/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</row>
    <row r="370" spans="1:12" x14ac:dyDescent="0.2">
      <c r="A370" s="64"/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</row>
    <row r="371" spans="1:12" x14ac:dyDescent="0.2">
      <c r="A371" s="64"/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</row>
    <row r="372" spans="1:12" x14ac:dyDescent="0.2">
      <c r="A372" s="64"/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</row>
    <row r="373" spans="1:12" x14ac:dyDescent="0.2">
      <c r="A373" s="64"/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</row>
    <row r="374" spans="1:12" x14ac:dyDescent="0.2">
      <c r="A374" s="64"/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</row>
    <row r="375" spans="1:12" x14ac:dyDescent="0.2">
      <c r="A375" s="64"/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</row>
    <row r="376" spans="1:12" x14ac:dyDescent="0.2">
      <c r="A376" s="64"/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</row>
    <row r="377" spans="1:12" x14ac:dyDescent="0.2">
      <c r="A377" s="64"/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</row>
    <row r="378" spans="1:12" x14ac:dyDescent="0.2">
      <c r="A378" s="64"/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</row>
    <row r="379" spans="1:12" x14ac:dyDescent="0.2">
      <c r="A379" s="64"/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</row>
    <row r="380" spans="1:12" x14ac:dyDescent="0.2">
      <c r="A380" s="64"/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</row>
    <row r="381" spans="1:12" x14ac:dyDescent="0.2">
      <c r="A381" s="64"/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</row>
    <row r="382" spans="1:12" x14ac:dyDescent="0.2">
      <c r="A382" s="64"/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</row>
    <row r="383" spans="1:12" x14ac:dyDescent="0.2">
      <c r="A383" s="64"/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</row>
    <row r="384" spans="1:12" x14ac:dyDescent="0.2">
      <c r="A384" s="64"/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</row>
    <row r="385" spans="1:12" x14ac:dyDescent="0.2">
      <c r="A385" s="64"/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</row>
    <row r="386" spans="1:12" x14ac:dyDescent="0.2">
      <c r="A386" s="64"/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</row>
    <row r="387" spans="1:12" x14ac:dyDescent="0.2">
      <c r="A387" s="64"/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</row>
    <row r="388" spans="1:12" x14ac:dyDescent="0.2">
      <c r="A388" s="64"/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</row>
    <row r="389" spans="1:12" x14ac:dyDescent="0.2">
      <c r="A389" s="64"/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</row>
    <row r="390" spans="1:12" x14ac:dyDescent="0.2">
      <c r="A390" s="64"/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</row>
    <row r="391" spans="1:12" x14ac:dyDescent="0.2">
      <c r="A391" s="64"/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</row>
    <row r="392" spans="1:12" x14ac:dyDescent="0.2">
      <c r="A392" s="64"/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</row>
    <row r="393" spans="1:12" x14ac:dyDescent="0.2">
      <c r="A393" s="64"/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</row>
    <row r="394" spans="1:12" x14ac:dyDescent="0.2">
      <c r="A394" s="64"/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</row>
    <row r="395" spans="1:12" x14ac:dyDescent="0.2">
      <c r="A395" s="64"/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</row>
    <row r="396" spans="1:12" x14ac:dyDescent="0.2">
      <c r="A396" s="64"/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</row>
    <row r="397" spans="1:12" x14ac:dyDescent="0.2">
      <c r="A397" s="64"/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</row>
    <row r="398" spans="1:12" x14ac:dyDescent="0.2">
      <c r="A398" s="64"/>
      <c r="B398" s="64"/>
      <c r="C398" s="64"/>
      <c r="D398" s="64"/>
      <c r="E398" s="64"/>
      <c r="F398" s="64"/>
      <c r="G398" s="64"/>
      <c r="H398" s="64"/>
      <c r="I398" s="64"/>
      <c r="J398" s="64"/>
      <c r="K398" s="64"/>
      <c r="L398" s="64"/>
    </row>
    <row r="399" spans="1:12" x14ac:dyDescent="0.2">
      <c r="A399" s="64"/>
      <c r="B399" s="64"/>
      <c r="C399" s="64"/>
      <c r="D399" s="64"/>
      <c r="E399" s="64"/>
      <c r="F399" s="64"/>
      <c r="G399" s="64"/>
      <c r="H399" s="64"/>
      <c r="I399" s="64"/>
      <c r="J399" s="64"/>
      <c r="K399" s="64"/>
      <c r="L399" s="64"/>
    </row>
    <row r="400" spans="1:12" x14ac:dyDescent="0.2">
      <c r="A400" s="64"/>
      <c r="B400" s="64"/>
      <c r="C400" s="64"/>
      <c r="D400" s="64"/>
      <c r="E400" s="64"/>
      <c r="F400" s="64"/>
      <c r="G400" s="64"/>
      <c r="H400" s="64"/>
      <c r="I400" s="64"/>
      <c r="J400" s="64"/>
      <c r="K400" s="64"/>
      <c r="L400" s="64"/>
    </row>
    <row r="401" spans="1:12" x14ac:dyDescent="0.2">
      <c r="A401" s="64"/>
      <c r="B401" s="64"/>
      <c r="C401" s="64"/>
      <c r="D401" s="64"/>
      <c r="E401" s="64"/>
      <c r="F401" s="64"/>
      <c r="G401" s="64"/>
      <c r="H401" s="64"/>
      <c r="I401" s="64"/>
      <c r="J401" s="64"/>
      <c r="K401" s="64"/>
      <c r="L401" s="64"/>
    </row>
    <row r="402" spans="1:12" x14ac:dyDescent="0.2">
      <c r="A402" s="64"/>
      <c r="B402" s="64"/>
      <c r="C402" s="64"/>
      <c r="D402" s="64"/>
      <c r="E402" s="64"/>
      <c r="F402" s="64"/>
      <c r="G402" s="64"/>
      <c r="H402" s="64"/>
      <c r="I402" s="64"/>
      <c r="J402" s="64"/>
      <c r="K402" s="64"/>
      <c r="L402" s="64"/>
    </row>
    <row r="403" spans="1:12" x14ac:dyDescent="0.2">
      <c r="A403" s="64"/>
      <c r="B403" s="64"/>
      <c r="C403" s="64"/>
      <c r="D403" s="64"/>
      <c r="E403" s="64"/>
      <c r="F403" s="64"/>
      <c r="G403" s="64"/>
      <c r="H403" s="64"/>
      <c r="I403" s="64"/>
      <c r="J403" s="64"/>
      <c r="K403" s="64"/>
      <c r="L403" s="64"/>
    </row>
    <row r="404" spans="1:12" x14ac:dyDescent="0.2">
      <c r="A404" s="64"/>
      <c r="B404" s="64"/>
      <c r="C404" s="64"/>
      <c r="D404" s="64"/>
      <c r="E404" s="64"/>
      <c r="F404" s="64"/>
      <c r="G404" s="64"/>
      <c r="H404" s="64"/>
      <c r="I404" s="64"/>
      <c r="J404" s="64"/>
      <c r="K404" s="64"/>
      <c r="L404" s="64"/>
    </row>
    <row r="405" spans="1:12" x14ac:dyDescent="0.2">
      <c r="A405" s="64"/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</row>
    <row r="406" spans="1:12" x14ac:dyDescent="0.2">
      <c r="A406" s="64"/>
      <c r="B406" s="64"/>
      <c r="C406" s="64"/>
      <c r="D406" s="64"/>
      <c r="E406" s="64"/>
      <c r="F406" s="64"/>
      <c r="G406" s="64"/>
      <c r="H406" s="64"/>
      <c r="I406" s="64"/>
      <c r="J406" s="64"/>
      <c r="K406" s="64"/>
      <c r="L406" s="64"/>
    </row>
    <row r="407" spans="1:12" x14ac:dyDescent="0.2">
      <c r="A407" s="64"/>
      <c r="B407" s="64"/>
      <c r="C407" s="64"/>
      <c r="D407" s="64"/>
      <c r="E407" s="64"/>
      <c r="F407" s="64"/>
      <c r="G407" s="64"/>
      <c r="H407" s="64"/>
      <c r="I407" s="64"/>
      <c r="J407" s="64"/>
      <c r="K407" s="64"/>
      <c r="L407" s="64"/>
    </row>
    <row r="408" spans="1:12" x14ac:dyDescent="0.2">
      <c r="A408" s="64"/>
      <c r="B408" s="64"/>
      <c r="C408" s="64"/>
      <c r="D408" s="64"/>
      <c r="E408" s="64"/>
      <c r="F408" s="64"/>
      <c r="G408" s="64"/>
      <c r="H408" s="64"/>
      <c r="I408" s="64"/>
      <c r="J408" s="64"/>
      <c r="K408" s="64"/>
      <c r="L408" s="64"/>
    </row>
    <row r="409" spans="1:12" x14ac:dyDescent="0.2">
      <c r="A409" s="64"/>
      <c r="B409" s="64"/>
      <c r="C409" s="64"/>
      <c r="D409" s="64"/>
      <c r="E409" s="64"/>
      <c r="F409" s="64"/>
      <c r="G409" s="64"/>
      <c r="H409" s="64"/>
      <c r="I409" s="64"/>
      <c r="J409" s="64"/>
      <c r="K409" s="64"/>
      <c r="L409" s="64"/>
    </row>
    <row r="410" spans="1:12" x14ac:dyDescent="0.2">
      <c r="A410" s="64"/>
      <c r="B410" s="64"/>
      <c r="C410" s="64"/>
      <c r="D410" s="64"/>
      <c r="E410" s="64"/>
      <c r="F410" s="64"/>
      <c r="G410" s="64"/>
      <c r="H410" s="64"/>
      <c r="I410" s="64"/>
      <c r="J410" s="64"/>
      <c r="K410" s="64"/>
      <c r="L410" s="64"/>
    </row>
    <row r="411" spans="1:12" x14ac:dyDescent="0.2">
      <c r="A411" s="64"/>
      <c r="B411" s="64"/>
      <c r="C411" s="64"/>
      <c r="D411" s="64"/>
      <c r="E411" s="64"/>
      <c r="F411" s="64"/>
      <c r="G411" s="64"/>
      <c r="H411" s="64"/>
      <c r="I411" s="64"/>
      <c r="J411" s="64"/>
      <c r="K411" s="64"/>
      <c r="L411" s="64"/>
    </row>
    <row r="412" spans="1:12" x14ac:dyDescent="0.2">
      <c r="A412" s="64"/>
      <c r="B412" s="64"/>
      <c r="C412" s="64"/>
      <c r="D412" s="64"/>
      <c r="E412" s="64"/>
      <c r="F412" s="64"/>
      <c r="G412" s="64"/>
      <c r="H412" s="64"/>
      <c r="I412" s="64"/>
      <c r="J412" s="64"/>
      <c r="K412" s="64"/>
      <c r="L412" s="64"/>
    </row>
    <row r="413" spans="1:12" x14ac:dyDescent="0.2">
      <c r="A413" s="64"/>
      <c r="B413" s="64"/>
      <c r="C413" s="64"/>
      <c r="D413" s="64"/>
      <c r="E413" s="64"/>
      <c r="F413" s="64"/>
      <c r="G413" s="64"/>
      <c r="H413" s="64"/>
      <c r="I413" s="64"/>
      <c r="J413" s="64"/>
      <c r="K413" s="64"/>
      <c r="L413" s="64"/>
    </row>
    <row r="414" spans="1:12" x14ac:dyDescent="0.2">
      <c r="A414" s="64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</row>
    <row r="415" spans="1:12" x14ac:dyDescent="0.2">
      <c r="A415" s="64"/>
      <c r="B415" s="64"/>
      <c r="C415" s="64"/>
      <c r="D415" s="64"/>
      <c r="E415" s="64"/>
      <c r="F415" s="64"/>
      <c r="G415" s="64"/>
      <c r="H415" s="64"/>
      <c r="I415" s="64"/>
      <c r="J415" s="64"/>
      <c r="K415" s="64"/>
      <c r="L415" s="64"/>
    </row>
    <row r="416" spans="1:12" x14ac:dyDescent="0.2">
      <c r="A416" s="64"/>
      <c r="B416" s="64"/>
      <c r="C416" s="64"/>
      <c r="D416" s="64"/>
      <c r="E416" s="64"/>
      <c r="F416" s="64"/>
      <c r="G416" s="64"/>
      <c r="H416" s="64"/>
      <c r="I416" s="64"/>
      <c r="J416" s="64"/>
      <c r="K416" s="64"/>
      <c r="L416" s="64"/>
    </row>
    <row r="417" spans="1:12" x14ac:dyDescent="0.2">
      <c r="A417" s="64"/>
      <c r="B417" s="64"/>
      <c r="C417" s="64"/>
      <c r="D417" s="64"/>
      <c r="E417" s="64"/>
      <c r="F417" s="64"/>
      <c r="G417" s="64"/>
      <c r="H417" s="64"/>
      <c r="I417" s="64"/>
      <c r="J417" s="64"/>
      <c r="K417" s="64"/>
      <c r="L417" s="64"/>
    </row>
    <row r="418" spans="1:12" x14ac:dyDescent="0.2">
      <c r="A418" s="64"/>
      <c r="B418" s="64"/>
      <c r="C418" s="64"/>
      <c r="D418" s="64"/>
      <c r="E418" s="64"/>
      <c r="F418" s="64"/>
      <c r="G418" s="64"/>
      <c r="H418" s="64"/>
      <c r="I418" s="64"/>
      <c r="J418" s="64"/>
      <c r="K418" s="64"/>
      <c r="L418" s="64"/>
    </row>
    <row r="419" spans="1:12" x14ac:dyDescent="0.2">
      <c r="A419" s="64"/>
      <c r="B419" s="64"/>
      <c r="C419" s="64"/>
      <c r="D419" s="64"/>
      <c r="E419" s="64"/>
      <c r="F419" s="64"/>
      <c r="G419" s="64"/>
      <c r="H419" s="64"/>
      <c r="I419" s="64"/>
      <c r="J419" s="64"/>
      <c r="K419" s="64"/>
      <c r="L419" s="64"/>
    </row>
    <row r="420" spans="1:12" x14ac:dyDescent="0.2">
      <c r="A420" s="64"/>
      <c r="B420" s="64"/>
      <c r="C420" s="64"/>
      <c r="D420" s="64"/>
      <c r="E420" s="64"/>
      <c r="F420" s="64"/>
      <c r="G420" s="64"/>
      <c r="H420" s="64"/>
      <c r="I420" s="64"/>
      <c r="J420" s="64"/>
      <c r="K420" s="64"/>
      <c r="L420" s="64"/>
    </row>
    <row r="421" spans="1:12" x14ac:dyDescent="0.2">
      <c r="A421" s="64"/>
      <c r="B421" s="64"/>
      <c r="C421" s="64"/>
      <c r="D421" s="64"/>
      <c r="E421" s="64"/>
      <c r="F421" s="64"/>
      <c r="G421" s="64"/>
      <c r="H421" s="64"/>
      <c r="I421" s="64"/>
      <c r="J421" s="64"/>
      <c r="K421" s="64"/>
      <c r="L421" s="64"/>
    </row>
    <row r="422" spans="1:12" x14ac:dyDescent="0.2">
      <c r="A422" s="64"/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</row>
    <row r="423" spans="1:12" x14ac:dyDescent="0.2">
      <c r="A423" s="64"/>
      <c r="B423" s="64"/>
      <c r="C423" s="64"/>
      <c r="D423" s="64"/>
      <c r="E423" s="64"/>
      <c r="F423" s="64"/>
      <c r="G423" s="64"/>
      <c r="H423" s="64"/>
      <c r="I423" s="64"/>
      <c r="J423" s="64"/>
      <c r="K423" s="64"/>
      <c r="L423" s="64"/>
    </row>
    <row r="424" spans="1:12" x14ac:dyDescent="0.2">
      <c r="A424" s="64"/>
      <c r="B424" s="64"/>
      <c r="C424" s="64"/>
      <c r="D424" s="64"/>
      <c r="E424" s="64"/>
      <c r="F424" s="64"/>
      <c r="G424" s="64"/>
      <c r="H424" s="64"/>
      <c r="I424" s="64"/>
      <c r="J424" s="64"/>
      <c r="K424" s="64"/>
      <c r="L424" s="64"/>
    </row>
    <row r="425" spans="1:12" x14ac:dyDescent="0.2">
      <c r="A425" s="64"/>
      <c r="B425" s="64"/>
      <c r="C425" s="64"/>
      <c r="D425" s="64"/>
      <c r="E425" s="64"/>
      <c r="F425" s="64"/>
      <c r="G425" s="64"/>
      <c r="H425" s="64"/>
      <c r="I425" s="64"/>
      <c r="J425" s="64"/>
      <c r="K425" s="64"/>
      <c r="L425" s="64"/>
    </row>
    <row r="426" spans="1:12" x14ac:dyDescent="0.2">
      <c r="A426" s="64"/>
      <c r="B426" s="64"/>
      <c r="C426" s="64"/>
      <c r="D426" s="64"/>
      <c r="E426" s="64"/>
      <c r="F426" s="64"/>
      <c r="G426" s="64"/>
      <c r="H426" s="64"/>
      <c r="I426" s="64"/>
      <c r="J426" s="64"/>
      <c r="K426" s="64"/>
      <c r="L426" s="64"/>
    </row>
    <row r="427" spans="1:12" x14ac:dyDescent="0.2">
      <c r="A427" s="64"/>
      <c r="B427" s="64"/>
      <c r="C427" s="64"/>
      <c r="D427" s="64"/>
      <c r="E427" s="64"/>
      <c r="F427" s="64"/>
      <c r="G427" s="64"/>
      <c r="H427" s="64"/>
      <c r="I427" s="64"/>
      <c r="J427" s="64"/>
      <c r="K427" s="64"/>
      <c r="L427" s="64"/>
    </row>
    <row r="428" spans="1:12" x14ac:dyDescent="0.2">
      <c r="A428" s="64"/>
      <c r="B428" s="64"/>
      <c r="C428" s="64"/>
      <c r="D428" s="64"/>
      <c r="E428" s="64"/>
      <c r="F428" s="64"/>
      <c r="G428" s="64"/>
      <c r="H428" s="64"/>
      <c r="I428" s="64"/>
      <c r="J428" s="64"/>
      <c r="K428" s="64"/>
      <c r="L428" s="64"/>
    </row>
    <row r="429" spans="1:12" x14ac:dyDescent="0.2">
      <c r="A429" s="64"/>
      <c r="B429" s="64"/>
      <c r="C429" s="64"/>
      <c r="D429" s="64"/>
      <c r="E429" s="64"/>
      <c r="F429" s="64"/>
      <c r="G429" s="64"/>
      <c r="H429" s="64"/>
      <c r="I429" s="64"/>
      <c r="J429" s="64"/>
      <c r="K429" s="64"/>
      <c r="L429" s="64"/>
    </row>
    <row r="430" spans="1:12" x14ac:dyDescent="0.2">
      <c r="A430" s="64"/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</row>
    <row r="431" spans="1:12" x14ac:dyDescent="0.2">
      <c r="A431" s="64"/>
      <c r="B431" s="64"/>
      <c r="C431" s="64"/>
      <c r="D431" s="64"/>
      <c r="E431" s="64"/>
      <c r="F431" s="64"/>
      <c r="G431" s="64"/>
      <c r="H431" s="64"/>
      <c r="I431" s="64"/>
      <c r="J431" s="64"/>
      <c r="K431" s="64"/>
      <c r="L431" s="64"/>
    </row>
    <row r="432" spans="1:12" x14ac:dyDescent="0.2">
      <c r="A432" s="64"/>
      <c r="B432" s="64"/>
      <c r="C432" s="64"/>
      <c r="D432" s="64"/>
      <c r="E432" s="64"/>
      <c r="F432" s="64"/>
      <c r="G432" s="64"/>
      <c r="H432" s="64"/>
      <c r="I432" s="64"/>
      <c r="J432" s="64"/>
      <c r="K432" s="64"/>
      <c r="L432" s="64"/>
    </row>
    <row r="433" spans="1:12" x14ac:dyDescent="0.2">
      <c r="A433" s="64"/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</row>
    <row r="434" spans="1:12" x14ac:dyDescent="0.2">
      <c r="A434" s="64"/>
      <c r="B434" s="64"/>
      <c r="C434" s="64"/>
      <c r="D434" s="64"/>
      <c r="E434" s="64"/>
      <c r="F434" s="64"/>
      <c r="G434" s="64"/>
      <c r="H434" s="64"/>
      <c r="I434" s="64"/>
      <c r="J434" s="64"/>
      <c r="K434" s="64"/>
      <c r="L434" s="64"/>
    </row>
    <row r="435" spans="1:12" x14ac:dyDescent="0.2">
      <c r="A435" s="64"/>
      <c r="B435" s="64"/>
      <c r="C435" s="64"/>
      <c r="D435" s="64"/>
      <c r="E435" s="64"/>
      <c r="F435" s="64"/>
      <c r="G435" s="64"/>
      <c r="H435" s="64"/>
      <c r="I435" s="64"/>
      <c r="J435" s="64"/>
      <c r="K435" s="64"/>
      <c r="L435" s="64"/>
    </row>
    <row r="436" spans="1:12" x14ac:dyDescent="0.2">
      <c r="A436" s="64"/>
      <c r="B436" s="64"/>
      <c r="C436" s="64"/>
      <c r="D436" s="64"/>
      <c r="E436" s="64"/>
      <c r="F436" s="64"/>
      <c r="G436" s="64"/>
      <c r="H436" s="64"/>
      <c r="I436" s="64"/>
      <c r="J436" s="64"/>
      <c r="K436" s="64"/>
      <c r="L436" s="64"/>
    </row>
    <row r="437" spans="1:12" x14ac:dyDescent="0.2">
      <c r="A437" s="64"/>
      <c r="B437" s="64"/>
      <c r="C437" s="64"/>
      <c r="D437" s="64"/>
      <c r="E437" s="64"/>
      <c r="F437" s="64"/>
      <c r="G437" s="64"/>
      <c r="H437" s="64"/>
      <c r="I437" s="64"/>
      <c r="J437" s="64"/>
      <c r="K437" s="64"/>
      <c r="L437" s="64"/>
    </row>
    <row r="438" spans="1:12" x14ac:dyDescent="0.2">
      <c r="A438" s="64"/>
      <c r="B438" s="64"/>
      <c r="C438" s="64"/>
      <c r="D438" s="64"/>
      <c r="E438" s="64"/>
      <c r="F438" s="64"/>
      <c r="G438" s="64"/>
      <c r="H438" s="64"/>
      <c r="I438" s="64"/>
      <c r="J438" s="64"/>
      <c r="K438" s="64"/>
      <c r="L438" s="64"/>
    </row>
    <row r="439" spans="1:12" x14ac:dyDescent="0.2">
      <c r="A439" s="64"/>
      <c r="B439" s="64"/>
      <c r="C439" s="64"/>
      <c r="D439" s="64"/>
      <c r="E439" s="64"/>
      <c r="F439" s="64"/>
      <c r="G439" s="64"/>
      <c r="H439" s="64"/>
      <c r="I439" s="64"/>
      <c r="J439" s="64"/>
      <c r="K439" s="64"/>
      <c r="L439" s="64"/>
    </row>
    <row r="440" spans="1:12" x14ac:dyDescent="0.2">
      <c r="A440" s="64"/>
      <c r="B440" s="64"/>
      <c r="C440" s="64"/>
      <c r="D440" s="64"/>
      <c r="E440" s="64"/>
      <c r="F440" s="64"/>
      <c r="G440" s="64"/>
      <c r="H440" s="64"/>
      <c r="I440" s="64"/>
      <c r="J440" s="64"/>
      <c r="K440" s="64"/>
      <c r="L440" s="64"/>
    </row>
    <row r="441" spans="1:12" x14ac:dyDescent="0.2">
      <c r="A441" s="64"/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</row>
    <row r="442" spans="1:12" x14ac:dyDescent="0.2">
      <c r="A442" s="64"/>
      <c r="B442" s="64"/>
      <c r="C442" s="64"/>
      <c r="D442" s="64"/>
      <c r="E442" s="64"/>
      <c r="F442" s="64"/>
      <c r="G442" s="64"/>
      <c r="H442" s="64"/>
      <c r="I442" s="64"/>
      <c r="J442" s="64"/>
      <c r="K442" s="64"/>
      <c r="L442" s="64"/>
    </row>
    <row r="443" spans="1:12" x14ac:dyDescent="0.2">
      <c r="A443" s="64"/>
      <c r="B443" s="64"/>
      <c r="C443" s="64"/>
      <c r="D443" s="64"/>
      <c r="E443" s="64"/>
      <c r="F443" s="64"/>
      <c r="G443" s="64"/>
      <c r="H443" s="64"/>
      <c r="I443" s="64"/>
      <c r="J443" s="64"/>
      <c r="K443" s="64"/>
      <c r="L443" s="64"/>
    </row>
    <row r="444" spans="1:12" x14ac:dyDescent="0.2">
      <c r="A444" s="64"/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</row>
    <row r="445" spans="1:12" x14ac:dyDescent="0.2">
      <c r="A445" s="64"/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</row>
    <row r="446" spans="1:12" x14ac:dyDescent="0.2">
      <c r="A446" s="64"/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</row>
    <row r="447" spans="1:12" x14ac:dyDescent="0.2">
      <c r="A447" s="64"/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</row>
    <row r="448" spans="1:12" x14ac:dyDescent="0.2">
      <c r="A448" s="64"/>
      <c r="B448" s="64"/>
      <c r="C448" s="64"/>
      <c r="D448" s="64"/>
      <c r="E448" s="64"/>
      <c r="F448" s="64"/>
      <c r="G448" s="64"/>
      <c r="H448" s="64"/>
      <c r="I448" s="64"/>
      <c r="J448" s="64"/>
      <c r="K448" s="64"/>
      <c r="L448" s="64"/>
    </row>
    <row r="449" spans="1:12" x14ac:dyDescent="0.2">
      <c r="A449" s="64"/>
      <c r="B449" s="64"/>
      <c r="C449" s="64"/>
      <c r="D449" s="64"/>
      <c r="E449" s="64"/>
      <c r="F449" s="64"/>
      <c r="G449" s="64"/>
      <c r="H449" s="64"/>
      <c r="I449" s="64"/>
      <c r="J449" s="64"/>
      <c r="K449" s="64"/>
      <c r="L449" s="64"/>
    </row>
    <row r="450" spans="1:12" x14ac:dyDescent="0.2">
      <c r="A450" s="64"/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</row>
    <row r="451" spans="1:12" x14ac:dyDescent="0.2">
      <c r="A451" s="64"/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</row>
    <row r="452" spans="1:12" x14ac:dyDescent="0.2">
      <c r="A452" s="64"/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</row>
    <row r="453" spans="1:12" x14ac:dyDescent="0.2">
      <c r="A453" s="64"/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</row>
    <row r="454" spans="1:12" x14ac:dyDescent="0.2">
      <c r="A454" s="64"/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</row>
    <row r="455" spans="1:12" x14ac:dyDescent="0.2">
      <c r="A455" s="64"/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</row>
    <row r="456" spans="1:12" x14ac:dyDescent="0.2">
      <c r="A456" s="64"/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</row>
    <row r="457" spans="1:12" x14ac:dyDescent="0.2">
      <c r="A457" s="64"/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</row>
    <row r="458" spans="1:12" x14ac:dyDescent="0.2">
      <c r="A458" s="64"/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</row>
    <row r="459" spans="1:12" x14ac:dyDescent="0.2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</row>
    <row r="460" spans="1:12" x14ac:dyDescent="0.2">
      <c r="A460" s="64"/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</row>
    <row r="461" spans="1:12" x14ac:dyDescent="0.2">
      <c r="A461" s="64"/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</row>
    <row r="462" spans="1:12" x14ac:dyDescent="0.2">
      <c r="A462" s="64"/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</row>
    <row r="463" spans="1:12" x14ac:dyDescent="0.2">
      <c r="A463" s="64"/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</row>
    <row r="464" spans="1:12" x14ac:dyDescent="0.2">
      <c r="A464" s="64"/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</row>
    <row r="465" spans="1:12" x14ac:dyDescent="0.2">
      <c r="A465" s="64"/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</row>
    <row r="466" spans="1:12" x14ac:dyDescent="0.2">
      <c r="A466" s="64"/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</row>
    <row r="467" spans="1:12" x14ac:dyDescent="0.2">
      <c r="A467" s="64"/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</row>
    <row r="468" spans="1:12" x14ac:dyDescent="0.2">
      <c r="A468" s="64"/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</row>
    <row r="469" spans="1:12" x14ac:dyDescent="0.2">
      <c r="A469" s="64"/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</row>
    <row r="470" spans="1:12" x14ac:dyDescent="0.2">
      <c r="A470" s="64"/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</row>
    <row r="471" spans="1:12" x14ac:dyDescent="0.2">
      <c r="A471" s="64"/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</row>
    <row r="472" spans="1:12" x14ac:dyDescent="0.2">
      <c r="A472" s="64"/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</row>
    <row r="473" spans="1:12" x14ac:dyDescent="0.2">
      <c r="A473" s="64"/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</row>
    <row r="474" spans="1:12" x14ac:dyDescent="0.2">
      <c r="A474" s="64"/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</row>
    <row r="475" spans="1:12" x14ac:dyDescent="0.2">
      <c r="A475" s="64"/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</row>
    <row r="476" spans="1:12" x14ac:dyDescent="0.2">
      <c r="A476" s="64"/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</row>
    <row r="477" spans="1:12" x14ac:dyDescent="0.2">
      <c r="A477" s="64"/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</row>
    <row r="478" spans="1:12" x14ac:dyDescent="0.2">
      <c r="A478" s="64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</row>
    <row r="479" spans="1:12" x14ac:dyDescent="0.2">
      <c r="A479" s="64"/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</row>
    <row r="480" spans="1:12" x14ac:dyDescent="0.2">
      <c r="A480" s="64"/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</row>
    <row r="481" spans="1:12" x14ac:dyDescent="0.2">
      <c r="A481" s="64"/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</row>
    <row r="482" spans="1:12" x14ac:dyDescent="0.2">
      <c r="A482" s="64"/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</row>
    <row r="483" spans="1:12" x14ac:dyDescent="0.2">
      <c r="A483" s="64"/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</row>
    <row r="484" spans="1:12" x14ac:dyDescent="0.2">
      <c r="A484" s="64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</row>
    <row r="485" spans="1:12" x14ac:dyDescent="0.2">
      <c r="A485" s="64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</row>
    <row r="486" spans="1:12" x14ac:dyDescent="0.2">
      <c r="A486" s="64"/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</row>
    <row r="487" spans="1:12" x14ac:dyDescent="0.2">
      <c r="A487" s="64"/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</row>
    <row r="488" spans="1:12" x14ac:dyDescent="0.2">
      <c r="A488" s="64"/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</row>
    <row r="489" spans="1:12" x14ac:dyDescent="0.2">
      <c r="A489" s="64"/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</row>
    <row r="490" spans="1:12" x14ac:dyDescent="0.2">
      <c r="A490" s="64"/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</row>
    <row r="491" spans="1:12" x14ac:dyDescent="0.2">
      <c r="A491" s="64"/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</row>
    <row r="492" spans="1:12" x14ac:dyDescent="0.2">
      <c r="A492" s="64"/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</row>
    <row r="493" spans="1:12" x14ac:dyDescent="0.2">
      <c r="A493" s="64"/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</row>
    <row r="494" spans="1:12" x14ac:dyDescent="0.2">
      <c r="A494" s="64"/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</row>
    <row r="495" spans="1:12" x14ac:dyDescent="0.2">
      <c r="A495" s="64"/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</row>
    <row r="496" spans="1:12" x14ac:dyDescent="0.2">
      <c r="A496" s="64"/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</row>
    <row r="497" spans="1:12" x14ac:dyDescent="0.2">
      <c r="A497" s="64"/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</row>
    <row r="498" spans="1:12" x14ac:dyDescent="0.2">
      <c r="A498" s="64"/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</row>
    <row r="499" spans="1:12" x14ac:dyDescent="0.2">
      <c r="A499" s="64"/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</row>
    <row r="500" spans="1:12" x14ac:dyDescent="0.2">
      <c r="A500" s="64"/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</row>
    <row r="501" spans="1:12" x14ac:dyDescent="0.2">
      <c r="A501" s="64"/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</row>
    <row r="502" spans="1:12" x14ac:dyDescent="0.2">
      <c r="A502" s="64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</row>
    <row r="503" spans="1:12" x14ac:dyDescent="0.2">
      <c r="A503" s="64"/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</row>
    <row r="504" spans="1:12" x14ac:dyDescent="0.2">
      <c r="A504" s="64"/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</row>
    <row r="505" spans="1:12" x14ac:dyDescent="0.2">
      <c r="A505" s="64"/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</row>
    <row r="506" spans="1:12" x14ac:dyDescent="0.2">
      <c r="A506" s="64"/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</row>
    <row r="507" spans="1:12" x14ac:dyDescent="0.2">
      <c r="A507" s="64"/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</row>
    <row r="508" spans="1:12" x14ac:dyDescent="0.2">
      <c r="A508" s="64"/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</row>
    <row r="509" spans="1:12" x14ac:dyDescent="0.2">
      <c r="A509" s="64"/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</row>
    <row r="510" spans="1:12" x14ac:dyDescent="0.2">
      <c r="A510" s="64"/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</row>
    <row r="511" spans="1:12" x14ac:dyDescent="0.2">
      <c r="A511" s="64"/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</row>
    <row r="512" spans="1:12" x14ac:dyDescent="0.2">
      <c r="A512" s="64"/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</row>
    <row r="513" spans="1:12" x14ac:dyDescent="0.2">
      <c r="A513" s="64"/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</row>
    <row r="514" spans="1:12" x14ac:dyDescent="0.2">
      <c r="A514" s="64"/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</row>
    <row r="515" spans="1:12" x14ac:dyDescent="0.2">
      <c r="A515" s="64"/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</row>
    <row r="516" spans="1:12" x14ac:dyDescent="0.2">
      <c r="A516" s="64"/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</row>
    <row r="517" spans="1:12" x14ac:dyDescent="0.2">
      <c r="A517" s="64"/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</row>
    <row r="518" spans="1:12" x14ac:dyDescent="0.2">
      <c r="A518" s="64"/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</row>
    <row r="519" spans="1:12" x14ac:dyDescent="0.2">
      <c r="A519" s="64"/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</row>
    <row r="520" spans="1:12" x14ac:dyDescent="0.2">
      <c r="A520" s="64"/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</row>
    <row r="521" spans="1:12" x14ac:dyDescent="0.2">
      <c r="A521" s="64"/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</row>
    <row r="522" spans="1:12" x14ac:dyDescent="0.2">
      <c r="A522" s="64"/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</row>
    <row r="523" spans="1:12" x14ac:dyDescent="0.2">
      <c r="A523" s="64"/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</row>
    <row r="524" spans="1:12" x14ac:dyDescent="0.2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</row>
    <row r="525" spans="1:12" x14ac:dyDescent="0.2">
      <c r="A525" s="64"/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</row>
    <row r="526" spans="1:12" x14ac:dyDescent="0.2">
      <c r="A526" s="64"/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</row>
    <row r="527" spans="1:12" x14ac:dyDescent="0.2">
      <c r="A527" s="64"/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</row>
    <row r="528" spans="1:12" x14ac:dyDescent="0.2">
      <c r="A528" s="64"/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</row>
    <row r="529" spans="1:12" x14ac:dyDescent="0.2">
      <c r="A529" s="64"/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</row>
    <row r="530" spans="1:12" x14ac:dyDescent="0.2">
      <c r="A530" s="64"/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</row>
    <row r="531" spans="1:12" x14ac:dyDescent="0.2">
      <c r="A531" s="64"/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</row>
    <row r="532" spans="1:12" x14ac:dyDescent="0.2">
      <c r="A532" s="64"/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</row>
    <row r="533" spans="1:12" x14ac:dyDescent="0.2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</row>
    <row r="534" spans="1:12" x14ac:dyDescent="0.2">
      <c r="A534" s="64"/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</row>
    <row r="535" spans="1:12" x14ac:dyDescent="0.2">
      <c r="A535" s="64"/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</row>
    <row r="536" spans="1:12" x14ac:dyDescent="0.2">
      <c r="A536" s="64"/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</row>
    <row r="537" spans="1:12" x14ac:dyDescent="0.2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</row>
    <row r="538" spans="1:12" x14ac:dyDescent="0.2">
      <c r="A538" s="64"/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</row>
    <row r="539" spans="1:12" x14ac:dyDescent="0.2">
      <c r="A539" s="64"/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</row>
    <row r="540" spans="1:12" x14ac:dyDescent="0.2">
      <c r="A540" s="64"/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4"/>
    </row>
    <row r="541" spans="1:12" x14ac:dyDescent="0.2">
      <c r="A541" s="64"/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</row>
    <row r="542" spans="1:12" x14ac:dyDescent="0.2">
      <c r="A542" s="64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</row>
    <row r="543" spans="1:12" x14ac:dyDescent="0.2">
      <c r="A543" s="64"/>
      <c r="B543" s="64"/>
      <c r="C543" s="64"/>
      <c r="D543" s="64"/>
      <c r="E543" s="64"/>
      <c r="F543" s="64"/>
      <c r="G543" s="64"/>
      <c r="H543" s="64"/>
      <c r="I543" s="64"/>
      <c r="J543" s="64"/>
      <c r="K543" s="64"/>
      <c r="L543" s="64"/>
    </row>
    <row r="544" spans="1:12" x14ac:dyDescent="0.2">
      <c r="A544" s="64"/>
      <c r="B544" s="64"/>
      <c r="C544" s="64"/>
      <c r="D544" s="64"/>
      <c r="E544" s="64"/>
      <c r="F544" s="64"/>
      <c r="G544" s="64"/>
      <c r="H544" s="64"/>
      <c r="I544" s="64"/>
      <c r="J544" s="64"/>
      <c r="K544" s="64"/>
      <c r="L544" s="64"/>
    </row>
    <row r="545" spans="1:12" x14ac:dyDescent="0.2">
      <c r="A545" s="64"/>
      <c r="B545" s="64"/>
      <c r="C545" s="64"/>
      <c r="D545" s="64"/>
      <c r="E545" s="64"/>
      <c r="F545" s="64"/>
      <c r="G545" s="64"/>
      <c r="H545" s="64"/>
      <c r="I545" s="64"/>
      <c r="J545" s="64"/>
      <c r="K545" s="64"/>
      <c r="L545" s="64"/>
    </row>
    <row r="546" spans="1:12" x14ac:dyDescent="0.2">
      <c r="A546" s="64"/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</row>
    <row r="547" spans="1:12" x14ac:dyDescent="0.2">
      <c r="A547" s="64"/>
      <c r="B547" s="64"/>
      <c r="C547" s="64"/>
      <c r="D547" s="64"/>
      <c r="E547" s="64"/>
      <c r="F547" s="64"/>
      <c r="G547" s="64"/>
      <c r="H547" s="64"/>
      <c r="I547" s="64"/>
      <c r="J547" s="64"/>
      <c r="K547" s="64"/>
      <c r="L547" s="64"/>
    </row>
    <row r="548" spans="1:12" x14ac:dyDescent="0.2">
      <c r="A548" s="64"/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4"/>
    </row>
    <row r="549" spans="1:12" x14ac:dyDescent="0.2">
      <c r="A549" s="64"/>
      <c r="B549" s="64"/>
      <c r="C549" s="64"/>
      <c r="D549" s="64"/>
      <c r="E549" s="64"/>
      <c r="F549" s="64"/>
      <c r="G549" s="64"/>
      <c r="H549" s="64"/>
      <c r="I549" s="64"/>
      <c r="J549" s="64"/>
      <c r="K549" s="64"/>
      <c r="L549" s="64"/>
    </row>
    <row r="550" spans="1:12" x14ac:dyDescent="0.2">
      <c r="A550" s="64"/>
      <c r="B550" s="64"/>
      <c r="C550" s="64"/>
      <c r="D550" s="64"/>
      <c r="E550" s="64"/>
      <c r="F550" s="64"/>
      <c r="G550" s="64"/>
      <c r="H550" s="64"/>
      <c r="I550" s="64"/>
      <c r="J550" s="64"/>
      <c r="K550" s="64"/>
      <c r="L550" s="64"/>
    </row>
    <row r="551" spans="1:12" x14ac:dyDescent="0.2">
      <c r="A551" s="64"/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</row>
    <row r="552" spans="1:12" x14ac:dyDescent="0.2">
      <c r="A552" s="64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</row>
    <row r="553" spans="1:12" x14ac:dyDescent="0.2">
      <c r="A553" s="64"/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4"/>
    </row>
    <row r="554" spans="1:12" x14ac:dyDescent="0.2">
      <c r="A554" s="64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</row>
    <row r="555" spans="1:12" x14ac:dyDescent="0.2">
      <c r="A555" s="64"/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4"/>
    </row>
    <row r="556" spans="1:12" x14ac:dyDescent="0.2">
      <c r="A556" s="64"/>
      <c r="B556" s="64"/>
      <c r="C556" s="64"/>
      <c r="D556" s="64"/>
      <c r="E556" s="64"/>
      <c r="F556" s="64"/>
      <c r="G556" s="64"/>
      <c r="H556" s="64"/>
      <c r="I556" s="64"/>
      <c r="J556" s="64"/>
      <c r="K556" s="64"/>
      <c r="L556" s="64"/>
    </row>
    <row r="557" spans="1:12" x14ac:dyDescent="0.2">
      <c r="A557" s="64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</row>
    <row r="558" spans="1:12" x14ac:dyDescent="0.2">
      <c r="A558" s="64"/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</row>
    <row r="559" spans="1:12" x14ac:dyDescent="0.2">
      <c r="A559" s="64"/>
      <c r="B559" s="64"/>
      <c r="C559" s="64"/>
      <c r="D559" s="64"/>
      <c r="E559" s="64"/>
      <c r="F559" s="64"/>
      <c r="G559" s="64"/>
      <c r="H559" s="64"/>
      <c r="I559" s="64"/>
      <c r="J559" s="64"/>
      <c r="K559" s="64"/>
      <c r="L559" s="64"/>
    </row>
    <row r="560" spans="1:12" x14ac:dyDescent="0.2">
      <c r="A560" s="64"/>
      <c r="B560" s="64"/>
      <c r="C560" s="64"/>
      <c r="D560" s="64"/>
      <c r="E560" s="64"/>
      <c r="F560" s="64"/>
      <c r="G560" s="64"/>
      <c r="H560" s="64"/>
      <c r="I560" s="64"/>
      <c r="J560" s="64"/>
      <c r="K560" s="64"/>
      <c r="L560" s="64"/>
    </row>
    <row r="561" spans="1:12" x14ac:dyDescent="0.2">
      <c r="A561" s="64"/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</row>
    <row r="562" spans="1:12" x14ac:dyDescent="0.2">
      <c r="A562" s="64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</row>
    <row r="563" spans="1:12" x14ac:dyDescent="0.2">
      <c r="A563" s="64"/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</row>
    <row r="564" spans="1:12" x14ac:dyDescent="0.2">
      <c r="A564" s="64"/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4"/>
    </row>
    <row r="565" spans="1:12" x14ac:dyDescent="0.2">
      <c r="A565" s="64"/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4"/>
    </row>
    <row r="566" spans="1:12" x14ac:dyDescent="0.2">
      <c r="A566" s="64"/>
      <c r="B566" s="64"/>
      <c r="C566" s="64"/>
      <c r="D566" s="64"/>
      <c r="E566" s="64"/>
      <c r="F566" s="64"/>
      <c r="G566" s="64"/>
      <c r="H566" s="64"/>
      <c r="I566" s="64"/>
      <c r="J566" s="64"/>
      <c r="K566" s="64"/>
      <c r="L566" s="64"/>
    </row>
    <row r="567" spans="1:12" x14ac:dyDescent="0.2">
      <c r="A567" s="64"/>
      <c r="B567" s="64"/>
      <c r="C567" s="64"/>
      <c r="D567" s="64"/>
      <c r="E567" s="64"/>
      <c r="F567" s="64"/>
      <c r="G567" s="64"/>
      <c r="H567" s="64"/>
      <c r="I567" s="64"/>
      <c r="J567" s="64"/>
      <c r="K567" s="64"/>
      <c r="L567" s="64"/>
    </row>
    <row r="568" spans="1:12" x14ac:dyDescent="0.2">
      <c r="A568" s="64"/>
      <c r="B568" s="64"/>
      <c r="C568" s="64"/>
      <c r="D568" s="64"/>
      <c r="E568" s="64"/>
      <c r="F568" s="64"/>
      <c r="G568" s="64"/>
      <c r="H568" s="64"/>
      <c r="I568" s="64"/>
      <c r="J568" s="64"/>
      <c r="K568" s="64"/>
      <c r="L568" s="64"/>
    </row>
    <row r="569" spans="1:12" x14ac:dyDescent="0.2">
      <c r="A569" s="64"/>
      <c r="B569" s="64"/>
      <c r="C569" s="64"/>
      <c r="D569" s="64"/>
      <c r="E569" s="64"/>
      <c r="F569" s="64"/>
      <c r="G569" s="64"/>
      <c r="H569" s="64"/>
      <c r="I569" s="64"/>
      <c r="J569" s="64"/>
      <c r="K569" s="64"/>
      <c r="L569" s="64"/>
    </row>
    <row r="570" spans="1:12" x14ac:dyDescent="0.2">
      <c r="A570" s="64"/>
      <c r="B570" s="64"/>
      <c r="C570" s="64"/>
      <c r="D570" s="64"/>
      <c r="E570" s="64"/>
      <c r="F570" s="64"/>
      <c r="G570" s="64"/>
      <c r="H570" s="64"/>
      <c r="I570" s="64"/>
      <c r="J570" s="64"/>
      <c r="K570" s="64"/>
      <c r="L570" s="64"/>
    </row>
    <row r="571" spans="1:12" x14ac:dyDescent="0.2">
      <c r="A571" s="64"/>
      <c r="B571" s="64"/>
      <c r="C571" s="64"/>
      <c r="D571" s="64"/>
      <c r="E571" s="64"/>
      <c r="F571" s="64"/>
      <c r="G571" s="64"/>
      <c r="H571" s="64"/>
      <c r="I571" s="64"/>
      <c r="J571" s="64"/>
      <c r="K571" s="64"/>
      <c r="L571" s="64"/>
    </row>
  </sheetData>
  <customSheetViews>
    <customSheetView guid="{4D3410BB-2371-487E-AAF7-AC8AFE6E56CA}" state="hidden" showRuler="0">
      <selection activeCell="D28" sqref="D28"/>
      <pageMargins left="0.41" right="0.28000000000000003" top="1" bottom="1" header="0.5" footer="0.5"/>
      <pageSetup paperSize="9" orientation="landscape" r:id="rId1"/>
      <headerFooter alignWithMargins="0">
        <oddHeader>&amp;A</oddHeader>
        <oddFooter>Страница &amp;P</oddFooter>
      </headerFooter>
    </customSheetView>
    <customSheetView guid="{1CCF9464-AEC0-4C0F-98A5-E7B17D04C7EE}" state="hidden" showRuler="0">
      <selection activeCell="D28" sqref="D28"/>
      <pageMargins left="0.41" right="0.28000000000000003" top="1" bottom="1" header="0.5" footer="0.5"/>
      <pageSetup paperSize="9" orientation="landscape" r:id="rId2"/>
      <headerFooter alignWithMargins="0">
        <oddHeader>&amp;A</oddHeader>
        <oddFooter>Страница &amp;P</oddFooter>
      </headerFooter>
    </customSheetView>
    <customSheetView guid="{F999748C-9832-11D8-83FB-00E04C392051}" state="hidden" showRuler="0">
      <selection activeCell="D28" sqref="D28"/>
      <pageMargins left="0.41" right="0.28000000000000003" top="1" bottom="1" header="0.5" footer="0.5"/>
      <pageSetup paperSize="9" orientation="landscape" r:id="rId3"/>
      <headerFooter alignWithMargins="0">
        <oddHeader>&amp;A</oddHeader>
        <oddFooter>Страница &amp;P</oddFooter>
      </headerFooter>
    </customSheetView>
    <customSheetView guid="{0F955BED-3AA5-4ED9-8747-25E63CDA70F7}" state="hidden" showRuler="0">
      <selection activeCell="D28" sqref="D28"/>
      <pageMargins left="0.41" right="0.28000000000000003" top="1" bottom="1" header="0.5" footer="0.5"/>
      <pageSetup paperSize="9" orientation="landscape" r:id="rId4"/>
      <headerFooter alignWithMargins="0">
        <oddHeader>&amp;A</oddHeader>
        <oddFooter>Страница &amp;P</oddFooter>
      </headerFooter>
    </customSheetView>
    <customSheetView guid="{77D4B8AA-2D12-454E-8920-2F102814BFC0}" state="hidden" showRuler="0">
      <selection activeCell="D28" sqref="D28"/>
      <pageMargins left="0.41" right="0.28000000000000003" top="1" bottom="1" header="0.5" footer="0.5"/>
      <pageSetup paperSize="9" orientation="landscape" r:id="rId5"/>
      <headerFooter alignWithMargins="0">
        <oddHeader>&amp;A</oddHeader>
        <oddFooter>Страница &amp;P</oddFooter>
      </headerFooter>
    </customSheetView>
  </customSheetViews>
  <phoneticPr fontId="0" type="noConversion"/>
  <pageMargins left="0.41" right="0.28000000000000003" top="1" bottom="1" header="0.5" footer="0.5"/>
  <pageSetup paperSize="9" orientation="landscape" r:id="rId6"/>
  <headerFooter alignWithMargins="0">
    <oddHeader>&amp;A</oddHeader>
    <oddFooter>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C114"/>
  <sheetViews>
    <sheetView topLeftCell="A79" workbookViewId="0">
      <selection activeCell="A121" sqref="A121"/>
    </sheetView>
  </sheetViews>
  <sheetFormatPr defaultRowHeight="12.75" x14ac:dyDescent="0.2"/>
  <cols>
    <col min="1" max="1" width="73.28515625" customWidth="1"/>
  </cols>
  <sheetData>
    <row r="1" spans="1:1" x14ac:dyDescent="0.2">
      <c r="A1" s="32" t="s">
        <v>165</v>
      </c>
    </row>
    <row r="2" spans="1:1" x14ac:dyDescent="0.2">
      <c r="A2" s="32" t="s">
        <v>166</v>
      </c>
    </row>
    <row r="3" spans="1:1" x14ac:dyDescent="0.2">
      <c r="A3" s="32" t="s">
        <v>167</v>
      </c>
    </row>
    <row r="4" spans="1:1" x14ac:dyDescent="0.2">
      <c r="A4" s="32" t="s">
        <v>168</v>
      </c>
    </row>
    <row r="5" spans="1:1" x14ac:dyDescent="0.2">
      <c r="A5" s="32" t="s">
        <v>169</v>
      </c>
    </row>
    <row r="6" spans="1:1" x14ac:dyDescent="0.2">
      <c r="A6" s="32" t="s">
        <v>170</v>
      </c>
    </row>
    <row r="7" spans="1:1" x14ac:dyDescent="0.2">
      <c r="A7" s="32" t="s">
        <v>171</v>
      </c>
    </row>
    <row r="8" spans="1:1" x14ac:dyDescent="0.2">
      <c r="A8" s="32" t="s">
        <v>172</v>
      </c>
    </row>
    <row r="9" spans="1:1" x14ac:dyDescent="0.2">
      <c r="A9" s="32" t="s">
        <v>173</v>
      </c>
    </row>
    <row r="10" spans="1:1" x14ac:dyDescent="0.2">
      <c r="A10" s="32" t="s">
        <v>174</v>
      </c>
    </row>
    <row r="11" spans="1:1" x14ac:dyDescent="0.2">
      <c r="A11" s="32" t="s">
        <v>175</v>
      </c>
    </row>
    <row r="12" spans="1:1" x14ac:dyDescent="0.2">
      <c r="A12" s="32" t="s">
        <v>126</v>
      </c>
    </row>
    <row r="13" spans="1:1" x14ac:dyDescent="0.2">
      <c r="A13" s="32" t="s">
        <v>176</v>
      </c>
    </row>
    <row r="14" spans="1:1" x14ac:dyDescent="0.2">
      <c r="A14" s="32" t="s">
        <v>177</v>
      </c>
    </row>
    <row r="15" spans="1:1" x14ac:dyDescent="0.2">
      <c r="A15" s="32" t="s">
        <v>178</v>
      </c>
    </row>
    <row r="16" spans="1:1" x14ac:dyDescent="0.2">
      <c r="A16" s="32" t="s">
        <v>179</v>
      </c>
    </row>
    <row r="17" spans="1:1" x14ac:dyDescent="0.2">
      <c r="A17" s="32" t="s">
        <v>180</v>
      </c>
    </row>
    <row r="18" spans="1:1" x14ac:dyDescent="0.2">
      <c r="A18" s="32" t="s">
        <v>127</v>
      </c>
    </row>
    <row r="19" spans="1:1" x14ac:dyDescent="0.2">
      <c r="A19" s="32" t="s">
        <v>184</v>
      </c>
    </row>
    <row r="20" spans="1:1" x14ac:dyDescent="0.2">
      <c r="A20" s="32" t="s">
        <v>185</v>
      </c>
    </row>
    <row r="21" spans="1:1" x14ac:dyDescent="0.2">
      <c r="A21" s="32" t="s">
        <v>186</v>
      </c>
    </row>
    <row r="22" spans="1:1" x14ac:dyDescent="0.2">
      <c r="A22" s="32" t="s">
        <v>187</v>
      </c>
    </row>
    <row r="23" spans="1:1" x14ac:dyDescent="0.2">
      <c r="A23" s="32" t="s">
        <v>188</v>
      </c>
    </row>
    <row r="24" spans="1:1" x14ac:dyDescent="0.2">
      <c r="A24" s="32" t="s">
        <v>189</v>
      </c>
    </row>
    <row r="25" spans="1:1" x14ac:dyDescent="0.2">
      <c r="A25" s="32" t="s">
        <v>190</v>
      </c>
    </row>
    <row r="26" spans="1:1" x14ac:dyDescent="0.2">
      <c r="A26" s="32" t="s">
        <v>191</v>
      </c>
    </row>
    <row r="27" spans="1:1" x14ac:dyDescent="0.2">
      <c r="A27" s="32" t="s">
        <v>192</v>
      </c>
    </row>
    <row r="28" spans="1:1" x14ac:dyDescent="0.2">
      <c r="A28" s="32" t="s">
        <v>193</v>
      </c>
    </row>
    <row r="29" spans="1:1" x14ac:dyDescent="0.2">
      <c r="A29" s="32" t="s">
        <v>194</v>
      </c>
    </row>
    <row r="30" spans="1:1" x14ac:dyDescent="0.2">
      <c r="A30" s="32" t="s">
        <v>195</v>
      </c>
    </row>
    <row r="31" spans="1:1" x14ac:dyDescent="0.2">
      <c r="A31" s="32" t="s">
        <v>196</v>
      </c>
    </row>
    <row r="32" spans="1:1" x14ac:dyDescent="0.2">
      <c r="A32" s="32" t="s">
        <v>197</v>
      </c>
    </row>
    <row r="33" spans="1:1" x14ac:dyDescent="0.2">
      <c r="A33" s="32" t="s">
        <v>198</v>
      </c>
    </row>
    <row r="34" spans="1:1" x14ac:dyDescent="0.2">
      <c r="A34" s="32" t="s">
        <v>199</v>
      </c>
    </row>
    <row r="35" spans="1:1" x14ac:dyDescent="0.2">
      <c r="A35" s="32" t="s">
        <v>200</v>
      </c>
    </row>
    <row r="36" spans="1:1" x14ac:dyDescent="0.2">
      <c r="A36" s="32" t="s">
        <v>201</v>
      </c>
    </row>
    <row r="37" spans="1:1" x14ac:dyDescent="0.2">
      <c r="A37" s="32" t="s">
        <v>202</v>
      </c>
    </row>
    <row r="38" spans="1:1" x14ac:dyDescent="0.2">
      <c r="A38" s="32" t="s">
        <v>203</v>
      </c>
    </row>
    <row r="39" spans="1:1" x14ac:dyDescent="0.2">
      <c r="A39" s="32" t="s">
        <v>204</v>
      </c>
    </row>
    <row r="40" spans="1:1" x14ac:dyDescent="0.2">
      <c r="A40" s="32" t="s">
        <v>205</v>
      </c>
    </row>
    <row r="41" spans="1:1" x14ac:dyDescent="0.2">
      <c r="A41" s="32" t="s">
        <v>718</v>
      </c>
    </row>
    <row r="42" spans="1:1" x14ac:dyDescent="0.2">
      <c r="A42" s="32" t="s">
        <v>206</v>
      </c>
    </row>
    <row r="43" spans="1:1" x14ac:dyDescent="0.2">
      <c r="A43" s="32" t="s">
        <v>207</v>
      </c>
    </row>
    <row r="44" spans="1:1" x14ac:dyDescent="0.2">
      <c r="A44" s="32" t="s">
        <v>919</v>
      </c>
    </row>
    <row r="45" spans="1:1" x14ac:dyDescent="0.2">
      <c r="A45" s="32" t="s">
        <v>208</v>
      </c>
    </row>
    <row r="46" spans="1:1" x14ac:dyDescent="0.2">
      <c r="A46" s="32" t="s">
        <v>209</v>
      </c>
    </row>
    <row r="47" spans="1:1" x14ac:dyDescent="0.2">
      <c r="A47" s="32" t="s">
        <v>210</v>
      </c>
    </row>
    <row r="48" spans="1:1" x14ac:dyDescent="0.2">
      <c r="A48" s="32" t="s">
        <v>211</v>
      </c>
    </row>
    <row r="49" spans="1:1" x14ac:dyDescent="0.2">
      <c r="A49" s="32" t="s">
        <v>212</v>
      </c>
    </row>
    <row r="50" spans="1:1" x14ac:dyDescent="0.2">
      <c r="A50" s="32" t="s">
        <v>213</v>
      </c>
    </row>
    <row r="51" spans="1:1" x14ac:dyDescent="0.2">
      <c r="A51" s="32" t="s">
        <v>214</v>
      </c>
    </row>
    <row r="52" spans="1:1" x14ac:dyDescent="0.2">
      <c r="A52" s="32" t="s">
        <v>215</v>
      </c>
    </row>
    <row r="53" spans="1:1" x14ac:dyDescent="0.2">
      <c r="A53" s="32" t="s">
        <v>216</v>
      </c>
    </row>
    <row r="54" spans="1:1" x14ac:dyDescent="0.2">
      <c r="A54" s="32" t="s">
        <v>217</v>
      </c>
    </row>
    <row r="55" spans="1:1" x14ac:dyDescent="0.2">
      <c r="A55" s="32" t="s">
        <v>218</v>
      </c>
    </row>
    <row r="56" spans="1:1" x14ac:dyDescent="0.2">
      <c r="A56" s="32" t="s">
        <v>219</v>
      </c>
    </row>
    <row r="57" spans="1:1" x14ac:dyDescent="0.2">
      <c r="A57" s="32" t="s">
        <v>220</v>
      </c>
    </row>
    <row r="58" spans="1:1" x14ac:dyDescent="0.2">
      <c r="A58" s="32" t="s">
        <v>221</v>
      </c>
    </row>
    <row r="59" spans="1:1" x14ac:dyDescent="0.2">
      <c r="A59" s="32" t="s">
        <v>222</v>
      </c>
    </row>
    <row r="60" spans="1:1" x14ac:dyDescent="0.2">
      <c r="A60" s="32" t="s">
        <v>223</v>
      </c>
    </row>
    <row r="61" spans="1:1" x14ac:dyDescent="0.2">
      <c r="A61" s="32" t="s">
        <v>224</v>
      </c>
    </row>
    <row r="62" spans="1:1" x14ac:dyDescent="0.2">
      <c r="A62" s="32" t="s">
        <v>225</v>
      </c>
    </row>
    <row r="63" spans="1:1" x14ac:dyDescent="0.2">
      <c r="A63" s="32" t="s">
        <v>226</v>
      </c>
    </row>
    <row r="64" spans="1:1" x14ac:dyDescent="0.2">
      <c r="A64" s="32" t="s">
        <v>227</v>
      </c>
    </row>
    <row r="65" spans="1:1" x14ac:dyDescent="0.2">
      <c r="A65" s="32" t="s">
        <v>228</v>
      </c>
    </row>
    <row r="66" spans="1:1" x14ac:dyDescent="0.2">
      <c r="A66" s="32" t="s">
        <v>229</v>
      </c>
    </row>
    <row r="67" spans="1:1" x14ac:dyDescent="0.2">
      <c r="A67" s="32" t="s">
        <v>230</v>
      </c>
    </row>
    <row r="68" spans="1:1" x14ac:dyDescent="0.2">
      <c r="A68" s="32" t="s">
        <v>231</v>
      </c>
    </row>
    <row r="69" spans="1:1" x14ac:dyDescent="0.2">
      <c r="A69" s="32" t="s">
        <v>232</v>
      </c>
    </row>
    <row r="70" spans="1:1" x14ac:dyDescent="0.2">
      <c r="A70" s="32" t="s">
        <v>233</v>
      </c>
    </row>
    <row r="71" spans="1:1" x14ac:dyDescent="0.2">
      <c r="A71" s="32" t="s">
        <v>234</v>
      </c>
    </row>
    <row r="72" spans="1:1" x14ac:dyDescent="0.2">
      <c r="A72" s="32" t="s">
        <v>235</v>
      </c>
    </row>
    <row r="73" spans="1:1" x14ac:dyDescent="0.2">
      <c r="A73" s="32" t="s">
        <v>236</v>
      </c>
    </row>
    <row r="74" spans="1:1" x14ac:dyDescent="0.2">
      <c r="A74" s="32" t="s">
        <v>237</v>
      </c>
    </row>
    <row r="75" spans="1:1" x14ac:dyDescent="0.2">
      <c r="A75" s="32" t="s">
        <v>238</v>
      </c>
    </row>
    <row r="76" spans="1:1" x14ac:dyDescent="0.2">
      <c r="A76" s="32" t="s">
        <v>239</v>
      </c>
    </row>
    <row r="77" spans="1:1" x14ac:dyDescent="0.2">
      <c r="A77" s="32" t="s">
        <v>240</v>
      </c>
    </row>
    <row r="78" spans="1:1" x14ac:dyDescent="0.2">
      <c r="A78" s="32" t="s">
        <v>241</v>
      </c>
    </row>
    <row r="79" spans="1:1" x14ac:dyDescent="0.2">
      <c r="A79" s="32" t="s">
        <v>242</v>
      </c>
    </row>
    <row r="80" spans="1:1" x14ac:dyDescent="0.2">
      <c r="A80" s="32" t="s">
        <v>243</v>
      </c>
    </row>
    <row r="81" spans="1:3" x14ac:dyDescent="0.2">
      <c r="A81" s="32" t="s">
        <v>244</v>
      </c>
    </row>
    <row r="82" spans="1:3" x14ac:dyDescent="0.2">
      <c r="A82" s="32" t="s">
        <v>245</v>
      </c>
    </row>
    <row r="83" spans="1:3" x14ac:dyDescent="0.2">
      <c r="A83" s="32" t="s">
        <v>246</v>
      </c>
    </row>
    <row r="84" spans="1:3" x14ac:dyDescent="0.2">
      <c r="A84" s="32" t="s">
        <v>247</v>
      </c>
    </row>
    <row r="85" spans="1:3" x14ac:dyDescent="0.2">
      <c r="A85" s="32"/>
    </row>
    <row r="86" spans="1:3" x14ac:dyDescent="0.2">
      <c r="A86" s="32"/>
    </row>
    <row r="87" spans="1:3" x14ac:dyDescent="0.2">
      <c r="A87" s="32"/>
    </row>
    <row r="88" spans="1:3" x14ac:dyDescent="0.2">
      <c r="A88" s="32"/>
    </row>
    <row r="92" spans="1:3" x14ac:dyDescent="0.2">
      <c r="A92" s="33" t="s">
        <v>375</v>
      </c>
      <c r="B92" s="31">
        <v>12</v>
      </c>
      <c r="C92" s="31"/>
    </row>
    <row r="93" spans="1:3" x14ac:dyDescent="0.2">
      <c r="A93" s="34" t="s">
        <v>380</v>
      </c>
      <c r="B93" s="31">
        <v>25</v>
      </c>
      <c r="C93" s="31"/>
    </row>
    <row r="94" spans="1:3" x14ac:dyDescent="0.2">
      <c r="A94" s="34" t="s">
        <v>367</v>
      </c>
      <c r="B94" s="31">
        <v>26</v>
      </c>
      <c r="C94" s="31"/>
    </row>
    <row r="95" spans="1:3" x14ac:dyDescent="0.2">
      <c r="A95" s="34" t="s">
        <v>368</v>
      </c>
      <c r="B95" s="31">
        <v>28</v>
      </c>
      <c r="C95" s="31"/>
    </row>
    <row r="96" spans="1:3" x14ac:dyDescent="0.2">
      <c r="A96" s="34" t="s">
        <v>369</v>
      </c>
      <c r="B96" s="31">
        <v>32</v>
      </c>
      <c r="C96" s="31"/>
    </row>
    <row r="97" spans="1:3" x14ac:dyDescent="0.2">
      <c r="A97" s="34" t="s">
        <v>370</v>
      </c>
      <c r="B97" s="31">
        <v>34</v>
      </c>
      <c r="C97" s="31"/>
    </row>
    <row r="98" spans="1:3" x14ac:dyDescent="0.2">
      <c r="A98" s="34" t="s">
        <v>371</v>
      </c>
      <c r="B98" s="31">
        <v>44</v>
      </c>
      <c r="C98" s="31"/>
    </row>
    <row r="99" spans="1:3" x14ac:dyDescent="0.2">
      <c r="A99" s="34" t="s">
        <v>372</v>
      </c>
      <c r="B99" s="31">
        <v>90</v>
      </c>
      <c r="C99" s="31"/>
    </row>
    <row r="100" spans="1:3" x14ac:dyDescent="0.2">
      <c r="A100" s="34" t="s">
        <v>156</v>
      </c>
      <c r="B100" s="31">
        <v>112</v>
      </c>
      <c r="C100" s="31"/>
    </row>
    <row r="101" spans="1:3" x14ac:dyDescent="0.2">
      <c r="A101" s="34" t="s">
        <v>153</v>
      </c>
      <c r="B101" s="31">
        <v>117</v>
      </c>
      <c r="C101" s="31"/>
    </row>
    <row r="102" spans="1:3" x14ac:dyDescent="0.2">
      <c r="A102" s="34" t="s">
        <v>154</v>
      </c>
      <c r="B102" s="31">
        <v>135</v>
      </c>
      <c r="C102" s="31"/>
    </row>
    <row r="103" spans="1:3" x14ac:dyDescent="0.2">
      <c r="A103" s="34" t="s">
        <v>155</v>
      </c>
      <c r="B103" s="31">
        <v>187</v>
      </c>
      <c r="C103" s="31"/>
    </row>
    <row r="104" spans="1:3" x14ac:dyDescent="0.2">
      <c r="A104" s="34" t="s">
        <v>16</v>
      </c>
      <c r="B104" s="31">
        <v>253</v>
      </c>
      <c r="C104" s="31"/>
    </row>
    <row r="105" spans="1:3" x14ac:dyDescent="0.2">
      <c r="A105" s="34" t="s">
        <v>485</v>
      </c>
      <c r="B105" s="31">
        <v>257</v>
      </c>
      <c r="C105" s="31"/>
    </row>
    <row r="106" spans="1:3" x14ac:dyDescent="0.2">
      <c r="A106" s="34" t="s">
        <v>494</v>
      </c>
      <c r="B106" s="31">
        <v>298</v>
      </c>
      <c r="C106" s="31"/>
    </row>
    <row r="107" spans="1:3" x14ac:dyDescent="0.2">
      <c r="A107" s="7" t="s">
        <v>504</v>
      </c>
      <c r="B107" s="31">
        <v>345</v>
      </c>
      <c r="C107" s="31"/>
    </row>
    <row r="108" spans="1:3" x14ac:dyDescent="0.2">
      <c r="A108" s="34" t="s">
        <v>521</v>
      </c>
      <c r="B108" s="31">
        <v>374</v>
      </c>
      <c r="C108" s="31"/>
    </row>
    <row r="109" spans="1:3" x14ac:dyDescent="0.2">
      <c r="A109" s="34" t="s">
        <v>567</v>
      </c>
      <c r="B109" s="46">
        <v>482</v>
      </c>
      <c r="C109" s="31"/>
    </row>
    <row r="110" spans="1:3" x14ac:dyDescent="0.2">
      <c r="A110" s="148" t="s">
        <v>580</v>
      </c>
      <c r="B110" s="46">
        <v>544</v>
      </c>
      <c r="C110" s="31"/>
    </row>
    <row r="111" spans="1:3" x14ac:dyDescent="0.2">
      <c r="A111" s="148" t="s">
        <v>592</v>
      </c>
      <c r="B111" s="46">
        <v>569</v>
      </c>
      <c r="C111" s="31"/>
    </row>
    <row r="112" spans="1:3" x14ac:dyDescent="0.2">
      <c r="A112" s="148" t="s">
        <v>642</v>
      </c>
      <c r="B112" s="46">
        <v>594</v>
      </c>
      <c r="C112" s="31"/>
    </row>
    <row r="113" spans="1:3" x14ac:dyDescent="0.2">
      <c r="A113" s="148" t="s">
        <v>672</v>
      </c>
      <c r="B113" s="46">
        <v>636</v>
      </c>
      <c r="C113" s="31"/>
    </row>
    <row r="114" spans="1:3" x14ac:dyDescent="0.2">
      <c r="A114" s="149" t="s">
        <v>676</v>
      </c>
      <c r="B114" s="46">
        <v>651</v>
      </c>
      <c r="C114" s="31"/>
    </row>
  </sheetData>
  <customSheetViews>
    <customSheetView guid="{4D3410BB-2371-487E-AAF7-AC8AFE6E56CA}" state="hidden" showRuler="0" topLeftCell="A91">
      <selection activeCell="B106" sqref="B106"/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1CCF9464-AEC0-4C0F-98A5-E7B17D04C7EE}" state="hidden" showRuler="0" topLeftCell="A91">
      <selection activeCell="B106" sqref="B106"/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F999748C-9832-11D8-83FB-00E04C392051}" state="hidden" showRuler="0" topLeftCell="A91">
      <selection activeCell="B106" sqref="B106"/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0F955BED-3AA5-4ED9-8747-25E63CDA70F7}" state="hidden" showRuler="0" topLeftCell="A91">
      <selection activeCell="B106" sqref="B106"/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77D4B8AA-2D12-454E-8920-2F102814BFC0}" state="hidden" showRuler="0" topLeftCell="A91">
      <selection activeCell="B106" sqref="B106"/>
      <pageMargins left="0.75" right="0.75" top="1" bottom="1" header="0.5" footer="0.5"/>
      <headerFooter alignWithMargins="0">
        <oddHeader>&amp;A</oddHeader>
        <oddFooter>Страница &amp;P</oddFooter>
      </headerFooter>
    </customSheetView>
  </customSheetViews>
  <phoneticPr fontId="0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3</vt:i4>
      </vt:variant>
    </vt:vector>
  </HeadingPairs>
  <TitlesOfParts>
    <vt:vector size="13" baseType="lpstr">
      <vt:lpstr>Форма_2п</vt:lpstr>
      <vt:lpstr>Форма_3п</vt:lpstr>
      <vt:lpstr>пер2 СНГ</vt:lpstr>
      <vt:lpstr>Пер2СНГБеларусь</vt:lpstr>
      <vt:lpstr>пер2 вне СНГ</vt:lpstr>
      <vt:lpstr>Errors</vt:lpstr>
      <vt:lpstr>Шаблон</vt:lpstr>
      <vt:lpstr>Cond_2p</vt:lpstr>
      <vt:lpstr>Subjects</vt:lpstr>
      <vt:lpstr>Cond_3p</vt:lpstr>
      <vt:lpstr>Форма_2п!Заголовки_для_печати</vt:lpstr>
      <vt:lpstr>Cond_2p!Область_печати</vt:lpstr>
      <vt:lpstr>Форма_2п!Область_печати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Владимирович Петров</dc:creator>
  <cp:lastModifiedBy>Zayka</cp:lastModifiedBy>
  <cp:lastPrinted>2022-02-25T08:43:07Z</cp:lastPrinted>
  <dcterms:created xsi:type="dcterms:W3CDTF">2002-02-04T13:12:50Z</dcterms:created>
  <dcterms:modified xsi:type="dcterms:W3CDTF">2022-02-25T08:43:17Z</dcterms:modified>
</cp:coreProperties>
</file>